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showInkAnnotation="0" codeName="DieseArbeitsmappe" defaultThemeVersion="124226"/>
  <mc:AlternateContent xmlns:mc="http://schemas.openxmlformats.org/markup-compatibility/2006">
    <mc:Choice Requires="x15">
      <x15ac:absPath xmlns:x15ac="http://schemas.microsoft.com/office/spreadsheetml/2010/11/ac" url="C:\Users\polotzeka\Documents\Desktop Ordner\MUSTER\"/>
    </mc:Choice>
  </mc:AlternateContent>
  <xr:revisionPtr revIDLastSave="0" documentId="13_ncr:1_{1CE250F0-DAE8-46A5-BA91-C175A26EADB2}" xr6:coauthVersionLast="47" xr6:coauthVersionMax="47" xr10:uidLastSave="{00000000-0000-0000-0000-000000000000}"/>
  <workbookProtection workbookAlgorithmName="SHA-512" workbookHashValue="FXNC/l3uo1g96pz6PWX6b5QecuTP9aFiBPDyXQBKJr8sDdkyriKm73IUJdf4IEeq3BENyu097IcDc1AalQTmNw==" workbookSaltValue="iT7NBEr474nJWGtsoHV1mA==" workbookSpinCount="100000" lockStructure="1"/>
  <bookViews>
    <workbookView xWindow="28680" yWindow="-1635" windowWidth="29040" windowHeight="15840" xr2:uid="{00000000-000D-0000-FFFF-FFFF00000000}"/>
  </bookViews>
  <sheets>
    <sheet name="Erläuterung" sheetId="32" r:id="rId1"/>
    <sheet name="Sportstättenaufstellung" sheetId="15" r:id="rId2"/>
    <sheet name="Gebäudeflächen" sheetId="30" r:id="rId3"/>
    <sheet name="Sportstättenaufstellung (2)" sheetId="35" r:id="rId4"/>
    <sheet name="Gebäudeflächen (2)" sheetId="36" r:id="rId5"/>
    <sheet name="Verknüpfung Objektsakte" sheetId="31" state="hidden" r:id="rId6"/>
    <sheet name="Förderobergrenzen" sheetId="37" r:id="rId7"/>
    <sheet name="Deckblatt" sheetId="10" state="hidden" r:id="rId8"/>
    <sheet name="Erläuterung intern" sheetId="16" state="hidden"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_Abschlagshütte_Driving_Range" localSheetId="6">Förderobergrenzen!$Q$183</definedName>
    <definedName name="_Bande_für_Kleinspielfelder" localSheetId="6">Förderobergrenzen!$Q$53</definedName>
    <definedName name="_Betriebsräume_mit_einfacher" localSheetId="6">Förderobergrenzen!$Q$215</definedName>
    <definedName name="_Hlk528762927" localSheetId="6">Förderobergrenzen!$Q$34</definedName>
    <definedName name="_KN1" localSheetId="6">[1]D_KN!$F$76</definedName>
    <definedName name="_KN1">[2]D_KN!$F$76</definedName>
    <definedName name="_KN2" localSheetId="6">[1]D_KN!$F$77</definedName>
    <definedName name="_KN2">[2]D_KN!$F$77</definedName>
    <definedName name="_KN3" localSheetId="6">[1]D_KN!$F$78</definedName>
    <definedName name="_KN3">[2]D_KN!$F$78</definedName>
    <definedName name="_KWG18" localSheetId="6">[3]Inputwerte!$A$19:$A$23</definedName>
    <definedName name="_KWG18">[4]Inputwerte!$A$19:$A$23</definedName>
    <definedName name="_Ref18479536" localSheetId="6">Förderobergrenzen!$Q$99</definedName>
    <definedName name="_Ref18481418" localSheetId="6">Förderobergrenzen!$Q$199</definedName>
    <definedName name="_Ref420503603" localSheetId="6">Förderobergrenzen!$Q$194</definedName>
    <definedName name="_Ref423682377" localSheetId="6">Förderobergrenzen!$Q$35</definedName>
    <definedName name="_Ref423944324" localSheetId="6">Förderobergrenzen!$Q$90</definedName>
    <definedName name="_Ref437250771" localSheetId="6">Förderobergrenzen!$Q$55</definedName>
    <definedName name="A_Anlage" localSheetId="1">Sportstättenaufstellung!#REF!</definedName>
    <definedName name="A_Anlage" localSheetId="3">'Sportstättenaufstellung (2)'!#REF!</definedName>
    <definedName name="A_Anlage">#REF!</definedName>
    <definedName name="A_Antrag" localSheetId="1">Sportstättenaufstellung!#REF!</definedName>
    <definedName name="A_Antrag" localSheetId="3">'Sportstättenaufstellung (2)'!#REF!</definedName>
    <definedName name="A_Antrag">#REF!</definedName>
    <definedName name="A_Antragsnr" localSheetId="1">Sportstättenaufstellung!#REF!</definedName>
    <definedName name="A_Antragsnr" localSheetId="3">'Sportstättenaufstellung (2)'!#REF!</definedName>
    <definedName name="A_Antragsnr">#REF!</definedName>
    <definedName name="A_Art_Anlage" localSheetId="1">Sportstättenaufstellung!#REF!</definedName>
    <definedName name="A_Art_Anlage" localSheetId="3">'Sportstättenaufstellung (2)'!#REF!</definedName>
    <definedName name="A_Art_Anlage">#REF!</definedName>
    <definedName name="A_Baujahr" localSheetId="1">Sportstättenaufstellung!#REF!</definedName>
    <definedName name="A_Baujahr" localSheetId="3">'Sportstättenaufstellung (2)'!#REF!</definedName>
    <definedName name="A_Baujahr">#REF!</definedName>
    <definedName name="A_Datum" localSheetId="1">Sportstättenaufstellung!#REF!</definedName>
    <definedName name="A_Datum" localSheetId="3">'Sportstättenaufstellung (2)'!#REF!</definedName>
    <definedName name="A_Datum">#REF!</definedName>
    <definedName name="A_Eigentum">Sportstättenaufstellung!#REF!</definedName>
    <definedName name="A_Erbbau">Sportstättenaufstellung!#REF!</definedName>
    <definedName name="A_Flurnummer" localSheetId="1">Sportstättenaufstellung!#REF!</definedName>
    <definedName name="A_Flurnummer" localSheetId="3">'Sportstättenaufstellung (2)'!#REF!</definedName>
    <definedName name="A_Flurnummer">#REF!</definedName>
    <definedName name="A_Gemarkung" localSheetId="1">Sportstättenaufstellung!#REF!</definedName>
    <definedName name="A_Gemarkung" localSheetId="3">'Sportstättenaufstellung (2)'!#REF!</definedName>
    <definedName name="A_Gemarkung">#REF!</definedName>
    <definedName name="A_General" localSheetId="1">Sportstättenaufstellung!#REF!</definedName>
    <definedName name="A_General" localSheetId="3">'Sportstättenaufstellung (2)'!#REF!</definedName>
    <definedName name="A_General">#REF!</definedName>
    <definedName name="A_Pachtvertrag">Sportstättenaufstellung!#REF!</definedName>
    <definedName name="A_PLZOrt" localSheetId="1">Sportstättenaufstellung!#REF!</definedName>
    <definedName name="A_PLZOrt" localSheetId="3">'Sportstättenaufstellung (2)'!#REF!</definedName>
    <definedName name="A_PLZOrt">#REF!</definedName>
    <definedName name="A_Straße" localSheetId="1">Sportstättenaufstellung!#REF!</definedName>
    <definedName name="A_Straße" localSheetId="3">'Sportstättenaufstellung (2)'!#REF!</definedName>
    <definedName name="A_Straße">#REF!</definedName>
    <definedName name="A_Vereinsname" localSheetId="1">Sportstättenaufstellung!#REF!</definedName>
    <definedName name="A_Vereinsname" localSheetId="3">'Sportstättenaufstellung (2)'!#REF!</definedName>
    <definedName name="A_Vereinsname">#REF!</definedName>
    <definedName name="A_Vereinsnr" localSheetId="1">Sportstättenaufstellung!#REF!</definedName>
    <definedName name="A_Vereinsnr" localSheetId="3">'Sportstättenaufstellung (2)'!#REF!</definedName>
    <definedName name="A_Vereinsnr">#REF!</definedName>
    <definedName name="AdresseStrHsnr" localSheetId="6">[5]Vereinsdaten!$E$55</definedName>
    <definedName name="AdresseStrHsnr">[6]Vereinsdaten!$E$55</definedName>
    <definedName name="AKtoWaehrg1" localSheetId="6">[1]D_Antrag!$B$166</definedName>
    <definedName name="AKtoWaehrg1">[2]D_Antrag!$B$166</definedName>
    <definedName name="AKtoWaehrg2" localSheetId="6">[1]D_Antrag!$C$166</definedName>
    <definedName name="AKtoWaehrg2">[2]D_Antrag!$C$166</definedName>
    <definedName name="AKtoWaehrg3" localSheetId="6">[1]D_Antrag!$D$166</definedName>
    <definedName name="AKtoWaehrg3">[2]D_Antrag!$D$166</definedName>
    <definedName name="AKtoWaehrg4" localSheetId="6">[1]D_Antrag!$E$166</definedName>
    <definedName name="AKtoWaehrg4">[2]D_Antrag!$E$166</definedName>
    <definedName name="AKtoWaehrg5" localSheetId="6">[1]D_Antrag!$F$166</definedName>
    <definedName name="AKtoWaehrg5">[2]D_Antrag!$F$166</definedName>
    <definedName name="AKtoWaehrg6" localSheetId="6">[1]D_Antrag!$G$166</definedName>
    <definedName name="AKtoWaehrg6">[2]D_Antrag!$G$166</definedName>
    <definedName name="Anrede" localSheetId="6">[5]Vereinsdaten!$E$2</definedName>
    <definedName name="Anrede">[6]Vereinsdaten!$E$2</definedName>
    <definedName name="Antragsnummer" localSheetId="2">[7]Objektakte!$D$13</definedName>
    <definedName name="Antragsnummer" localSheetId="4">[7]Objektakte!$D$13</definedName>
    <definedName name="Antragsnummer">Deckblatt!$D$16</definedName>
    <definedName name="ATilgInt1" localSheetId="6">[1]D_Antrag!$B$98</definedName>
    <definedName name="ATilgInt1">[2]D_Antrag!$B$98</definedName>
    <definedName name="ATilgInt2" localSheetId="6">[1]D_Antrag!$C$98</definedName>
    <definedName name="ATilgInt2">[2]D_Antrag!$C$98</definedName>
    <definedName name="ATilgInt3" localSheetId="6">[1]D_Antrag!$D$98</definedName>
    <definedName name="ATilgInt3">[2]D_Antrag!$D$98</definedName>
    <definedName name="ATilgInt4" localSheetId="6">[1]D_Antrag!$E$98</definedName>
    <definedName name="ATilgInt4">[2]D_Antrag!$E$98</definedName>
    <definedName name="ATilgInt5" localSheetId="6">[1]D_Antrag!$F$98</definedName>
    <definedName name="ATilgInt5">[2]D_Antrag!$F$98</definedName>
    <definedName name="ATilgInt6" localSheetId="6">[1]D_Antrag!$G$98</definedName>
    <definedName name="ATilgInt6">[2]D_Antrag!$G$98</definedName>
    <definedName name="AZinsInt1" localSheetId="6">[1]D_Antrag!$B$132</definedName>
    <definedName name="AZinsInt1">[2]D_Antrag!$B$132</definedName>
    <definedName name="AZinsInt2" localSheetId="6">[1]D_Antrag!$C$132</definedName>
    <definedName name="AZinsInt2">[2]D_Antrag!$C$132</definedName>
    <definedName name="AZinsInt3" localSheetId="6">[1]D_Antrag!$D$132</definedName>
    <definedName name="AZinsInt3">[2]D_Antrag!$D$132</definedName>
    <definedName name="AZinsInt4" localSheetId="6">[1]D_Antrag!$E$132</definedName>
    <definedName name="AZinsInt4">[2]D_Antrag!$E$132</definedName>
    <definedName name="AZinsInt5" localSheetId="6">[1]D_Antrag!$F$132</definedName>
    <definedName name="AZinsInt5">[2]D_Antrag!$F$132</definedName>
    <definedName name="AZinsInt6" localSheetId="6">[1]D_Antrag!$G$132</definedName>
    <definedName name="AZinsInt6">[2]D_Antrag!$G$132</definedName>
    <definedName name="Ballfang" localSheetId="6">Förderobergrenzen!$V$11</definedName>
    <definedName name="Ballfang">[7]Förderobergrenzen!$T$11</definedName>
    <definedName name="Bande" localSheetId="6">Förderobergrenzen!$V$12</definedName>
    <definedName name="Bande">[7]Förderobergrenzen!$T$12</definedName>
    <definedName name="Beach" localSheetId="6">Förderobergrenzen!$V$20</definedName>
    <definedName name="Beach">[7]Förderobergrenzen!$T$20</definedName>
    <definedName name="bearbeiten" localSheetId="6">[1]D_Start!#REF!</definedName>
    <definedName name="bearbeiten" localSheetId="2">[2]D_Start!#REF!</definedName>
    <definedName name="bearbeiten" localSheetId="4">[2]D_Start!#REF!</definedName>
    <definedName name="bearbeiten">[2]D_Start!#REF!</definedName>
    <definedName name="BedMJ" localSheetId="6">[1]D_Bed!$B$21</definedName>
    <definedName name="BedMJ">[2]D_Bed!$B$21</definedName>
    <definedName name="BedMJNr" localSheetId="6">[1]D_Bed!$B$20</definedName>
    <definedName name="BedMJNr">[2]D_Bed!$B$20</definedName>
    <definedName name="BeitragE" localSheetId="6">[5]Vereinsdaten!$B$23</definedName>
    <definedName name="BeitragE">[6]Vereinsdaten!$B$23</definedName>
    <definedName name="BeitragK" localSheetId="6">[5]Vereinsdaten!$B$21</definedName>
    <definedName name="BeitragK">[6]Vereinsdaten!$B$21</definedName>
    <definedName name="Beregnung" localSheetId="6">Förderobergrenzen!$V$10</definedName>
    <definedName name="Beregnung">[7]Förderobergrenzen!$T$10</definedName>
    <definedName name="besondSportraum" localSheetId="6">Förderobergrenzen!$V$45</definedName>
    <definedName name="besondSportraum">[7]Förderobergrenzen!$T$45</definedName>
    <definedName name="BetragJ" localSheetId="6">[5]Vereinsdaten!$B$22</definedName>
    <definedName name="BetragJ">[6]Vereinsdaten!$B$22</definedName>
    <definedName name="Betreuer" localSheetId="6">[1]START!#REF!</definedName>
    <definedName name="Betreuer" localSheetId="2">[2]START!#REF!</definedName>
    <definedName name="Betreuer" localSheetId="4">[2]START!#REF!</definedName>
    <definedName name="Betreuer">[2]START!#REF!</definedName>
    <definedName name="Betriebsräume" localSheetId="6">Förderobergrenzen!$V$47</definedName>
    <definedName name="Betriebsräume">[7]Förderobergrenzen!$T$47</definedName>
    <definedName name="BetriebsräumeEinfach" localSheetId="6">Förderobergrenzen!$V$48</definedName>
    <definedName name="BetriebsräumeEinfach">[7]Förderobergrenzen!$T$48</definedName>
    <definedName name="BGF" localSheetId="6">#REF!</definedName>
    <definedName name="BGF">#REF!</definedName>
    <definedName name="bgf_br2">'[8]Reconciliation Proforma 020304'!$F$6</definedName>
    <definedName name="bgf_hh2">'[8]Reconciliation Proforma 020304'!$F$5</definedName>
    <definedName name="BGFx" localSheetId="6">#REF!</definedName>
    <definedName name="BGFx">#REF!</definedName>
    <definedName name="BoulderWand" localSheetId="6">Förderobergrenzen!$V$41</definedName>
    <definedName name="BoulderWand">[7]Förderobergrenzen!$T$41</definedName>
    <definedName name="BowlingBahn" localSheetId="6">Förderobergrenzen!$V$50</definedName>
    <definedName name="BowlingBahn">[7]Förderobergrenzen!$T$50</definedName>
    <definedName name="BRI" localSheetId="6">#REF!</definedName>
    <definedName name="BRI">#REF!</definedName>
    <definedName name="Datum" localSheetId="1">Sportstättenaufstellung!#REF!</definedName>
    <definedName name="Datum" localSheetId="3">'Sportstättenaufstellung (2)'!#REF!</definedName>
    <definedName name="Datum">#REF!</definedName>
    <definedName name="dlskjf">[9]Eingabe!$C$12</definedName>
    <definedName name="DM_BGF_3_4" localSheetId="6">#REF!</definedName>
    <definedName name="DM_BGF_3_4">#REF!</definedName>
    <definedName name="DM_BGF_7" localSheetId="6">#REF!</definedName>
    <definedName name="DM_BGF_7">#REF!</definedName>
    <definedName name="DM_BGFohne_FMBau" localSheetId="6">#REF!</definedName>
    <definedName name="DM_BGFohne_FMBau">#REF!</definedName>
    <definedName name="DreiTennishalle" localSheetId="6">Förderobergrenzen!$V$32</definedName>
    <definedName name="DreiTennishalle">[7]Förderobergrenzen!$T$32</definedName>
    <definedName name="Druck_Kosten" localSheetId="6">#REF!</definedName>
    <definedName name="Druck_Kosten">#REF!</definedName>
    <definedName name="Druck_Kosten_zw._MAC_und_T2_Ebene_03" localSheetId="6">#REF!</definedName>
    <definedName name="Druck_Kosten_zw._MAC_und_T2_Ebene_03">#REF!</definedName>
    <definedName name="Druck_Kosten_zw._MAC_und_T2_Ebene_04" localSheetId="6">#REF!</definedName>
    <definedName name="Druck_Kosten_zw._MAC_und_T2_Ebene_04">#REF!</definedName>
    <definedName name="Druck_Mengen" localSheetId="6">#REF!</definedName>
    <definedName name="Druck_Mengen">#REF!</definedName>
    <definedName name="Druck_Mengen_zw._MAC_und_T2_Ebene_03" localSheetId="6">#REF!</definedName>
    <definedName name="Druck_Mengen_zw._MAC_und_T2_Ebene_03">#REF!</definedName>
    <definedName name="Druck_Mengen_zw._MAC_und_T2_Ebene_04" localSheetId="6">#REF!</definedName>
    <definedName name="Druck_Mengen_zw._MAC_und_T2_Ebene_04">#REF!</definedName>
    <definedName name="_xlnm.Print_Area" localSheetId="0">Erläuterung!$A$1:$P$30</definedName>
    <definedName name="_xlnm.Print_Area" localSheetId="6">Förderobergrenzen!$A$1:$P$453</definedName>
    <definedName name="_xlnm.Print_Area" localSheetId="2">Gebäudeflächen!$A$1:$J$112</definedName>
    <definedName name="_xlnm.Print_Area" localSheetId="4">'Gebäudeflächen (2)'!$A$1:$J$112</definedName>
    <definedName name="_xlnm.Print_Area" localSheetId="1">Sportstättenaufstellung!$A:$AA</definedName>
    <definedName name="_xlnm.Print_Area" localSheetId="3">'Sportstättenaufstellung (2)'!$A:$AA</definedName>
    <definedName name="Eigentum">Sportstättenaufstellung!#REF!</definedName>
    <definedName name="Einheit" localSheetId="6">[1]START!#REF!</definedName>
    <definedName name="Einheit" localSheetId="2">[2]START!#REF!</definedName>
    <definedName name="Einheit" localSheetId="4">[2]START!#REF!</definedName>
    <definedName name="Einheit">[2]START!#REF!</definedName>
    <definedName name="EinTennishalle" localSheetId="6">Förderobergrenzen!$V$30</definedName>
    <definedName name="EinTennishalle">[7]Förderobergrenzen!$T$30</definedName>
    <definedName name="euro">1.95583</definedName>
    <definedName name="f">#REF!</definedName>
    <definedName name="F_Anzahl" localSheetId="1">'Verknüpfung Objektsakte'!$AK$67</definedName>
    <definedName name="F_Anzahl" localSheetId="3">'Verknüpfung Objektsakte'!$AK$67</definedName>
    <definedName name="F_Anzahl">#REF!</definedName>
    <definedName name="F_Ball" localSheetId="1">Sportstättenaufstellung!#REF!</definedName>
    <definedName name="F_Ball" localSheetId="3">'Sportstättenaufstellung (2)'!#REF!</definedName>
    <definedName name="F_Ball">#REF!</definedName>
    <definedName name="F_Beregnung" localSheetId="1">Sportstättenaufstellung!#REF!</definedName>
    <definedName name="F_Beregnung" localSheetId="3">'Sportstättenaufstellung (2)'!#REF!</definedName>
    <definedName name="F_Beregnung">#REF!</definedName>
    <definedName name="F_Brunnen" localSheetId="1">Sportstättenaufstellung!#REF!</definedName>
    <definedName name="F_Brunnen" localSheetId="3">'Sportstättenaufstellung (2)'!#REF!</definedName>
    <definedName name="F_Brunnen">#REF!</definedName>
    <definedName name="F_Flutlicht" localSheetId="1">Sportstättenaufstellung!#REF!</definedName>
    <definedName name="F_Flutlicht" localSheetId="3">'Sportstättenaufstellung (2)'!#REF!</definedName>
    <definedName name="F_Flutlicht">#REF!</definedName>
    <definedName name="F_Frei" localSheetId="1">'Verknüpfung Objektsakte'!$AE$73</definedName>
    <definedName name="F_Frei" localSheetId="3">'Verknüpfung Objektsakte'!$AE$73</definedName>
    <definedName name="F_Frei">#REF!</definedName>
    <definedName name="F_LängeBreite" localSheetId="1">Sportstättenaufstellung!#REF!</definedName>
    <definedName name="F_LängeBreite" localSheetId="3">'Sportstättenaufstellung (2)'!#REF!</definedName>
    <definedName name="F_LängeBreite">#REF!</definedName>
    <definedName name="F_Meter2" localSheetId="1">'Verknüpfung Objektsakte'!$AK$65</definedName>
    <definedName name="F_Meter2" localSheetId="3">'Verknüpfung Objektsakte'!$AK$65</definedName>
    <definedName name="F_Meter2">#REF!</definedName>
    <definedName name="F_Vereinsname" localSheetId="1">Sportstättenaufstellung!#REF!</definedName>
    <definedName name="F_Vereinsname" localSheetId="3">'Sportstättenaufstellung (2)'!#REF!</definedName>
    <definedName name="F_Vereinsname">#REF!</definedName>
    <definedName name="F_Zisterne" localSheetId="1">Sportstättenaufstellung!#REF!</definedName>
    <definedName name="F_Zisterne" localSheetId="3">'Sportstättenaufstellung (2)'!#REF!</definedName>
    <definedName name="F_Zisterne">#REF!</definedName>
    <definedName name="FinArtNr" localSheetId="6">[1]D_Antrag!$B$20</definedName>
    <definedName name="FinArtNr">[2]D_Antrag!$B$20</definedName>
    <definedName name="FlutlichtDIN" localSheetId="6">Förderobergrenzen!$V$22</definedName>
    <definedName name="FlutlichtDIN">[7]Förderobergrenzen!$T$22</definedName>
    <definedName name="FlutlichtNODIN" localSheetId="6">Förderobergrenzen!$V$23</definedName>
    <definedName name="FlutlichtNODIN">[7]Förderobergrenzen!$T$23</definedName>
    <definedName name="Freianlage">#REF!</definedName>
    <definedName name="Gemeinde" localSheetId="6">[5]Vereinsdaten!$B$12</definedName>
    <definedName name="Gemeinde">[6]Vereinsdaten!$B$12</definedName>
    <definedName name="GS_111">#REF!</definedName>
    <definedName name="H_Anzahl_Bahnen" localSheetId="1">Sportstättenaufstellung!#REF!</definedName>
    <definedName name="H_Anzahl_Bahnen" localSheetId="3">'Sportstättenaufstellung (2)'!#REF!</definedName>
    <definedName name="H_Anzahl_Bahnen">#REF!</definedName>
    <definedName name="H_Anzahl_Spielfeld" localSheetId="1">Sportstättenaufstellung!#REF!</definedName>
    <definedName name="H_Anzahl_Spielfeld" localSheetId="3">'Sportstättenaufstellung (2)'!#REF!</definedName>
    <definedName name="H_Anzahl_Spielfeld">#REF!</definedName>
    <definedName name="H_Ball" localSheetId="1">Sportstättenaufstellung!#REF!</definedName>
    <definedName name="H_Ball" localSheetId="3">'Sportstättenaufstellung (2)'!#REF!</definedName>
    <definedName name="H_Ball">#REF!</definedName>
    <definedName name="H_frei" localSheetId="1">Sportstättenaufstellung!#REF!</definedName>
    <definedName name="H_frei" localSheetId="3">'Sportstättenaufstellung (2)'!#REF!</definedName>
    <definedName name="H_Frei">#REF!</definedName>
    <definedName name="H_Gesundheit" localSheetId="1">Sportstättenaufstellung!#REF!</definedName>
    <definedName name="H_Gesundheit" localSheetId="3">'Sportstättenaufstellung (2)'!#REF!</definedName>
    <definedName name="H_Gesundheit">#REF!</definedName>
    <definedName name="H_Gymnastik" localSheetId="1">Sportstättenaufstellung!#REF!</definedName>
    <definedName name="H_Gymnastik" localSheetId="3">'Sportstättenaufstellung (2)'!#REF!</definedName>
    <definedName name="H_Gymnastik">#REF!</definedName>
    <definedName name="H_LängeBreite" localSheetId="1">Sportstättenaufstellung!#REF!</definedName>
    <definedName name="H_LängeBreite" localSheetId="3">'Sportstättenaufstellung (2)'!#REF!</definedName>
    <definedName name="H_LängeBreite">#REF!</definedName>
    <definedName name="H_m2_Kletterfläche">Sportstättenaufstellung!#REF!</definedName>
    <definedName name="H_Tanzen" localSheetId="1">Sportstättenaufstellung!#REF!</definedName>
    <definedName name="H_Tanzen" localSheetId="3">'Sportstättenaufstellung (2)'!#REF!</definedName>
    <definedName name="H_Tanzen">#REF!</definedName>
    <definedName name="H_Turnen" localSheetId="1">Sportstättenaufstellung!#REF!</definedName>
    <definedName name="H_Turnen" localSheetId="3">'Sportstättenaufstellung (2)'!#REF!</definedName>
    <definedName name="H_Turnen">#REF!</definedName>
    <definedName name="Halle" localSheetId="6">Förderobergrenzen!$V$25</definedName>
    <definedName name="Halle" localSheetId="2">[7]Förderobergrenzen!$T$25</definedName>
    <definedName name="Halle" localSheetId="4">[7]Förderobergrenzen!$T$25</definedName>
    <definedName name="Halle">#REF!</definedName>
    <definedName name="IndoorWand" localSheetId="6">Förderobergrenzen!$V$42</definedName>
    <definedName name="IndoorWand">[7]Förderobergrenzen!$T$42</definedName>
    <definedName name="K_Anlage">#REF!</definedName>
    <definedName name="K_Frei">#REF!</definedName>
    <definedName name="K_Halle">#REF!</definedName>
    <definedName name="K_Vereinsheim">#REF!</definedName>
    <definedName name="Kegelbahn" localSheetId="6">Förderobergrenzen!$V$49</definedName>
    <definedName name="Kegelbahn">[7]Förderobergrenzen!$T$49</definedName>
    <definedName name="KleinKURA" localSheetId="6">Förderobergrenzen!$V$9</definedName>
    <definedName name="KleinKURA">[7]Förderobergrenzen!$T$9</definedName>
    <definedName name="Kletterhalle" localSheetId="6">Förderobergrenzen!$V$40</definedName>
    <definedName name="Kletterhalle">[7]Förderobergrenzen!$T$40</definedName>
    <definedName name="KN_u" localSheetId="6">[1]KN_u!$E$8</definedName>
    <definedName name="KN_u">[2]KN_u!$E$8</definedName>
    <definedName name="KN1_n" localSheetId="6">[1]KN_n!$E$9</definedName>
    <definedName name="KN1_n">[2]KN_n!$E$9</definedName>
    <definedName name="KN2_n" localSheetId="6">[1]KN_n!$G$9</definedName>
    <definedName name="KN2_n">[2]KN_n!$G$9</definedName>
    <definedName name="KNA_u" localSheetId="6">#REF!</definedName>
    <definedName name="KNA_u" localSheetId="2">#REF!</definedName>
    <definedName name="KNA_u" localSheetId="4">#REF!</definedName>
    <definedName name="KNA_u">#REF!</definedName>
    <definedName name="KNA1_n" localSheetId="6">#REF!</definedName>
    <definedName name="KNA1_n" localSheetId="2">#REF!</definedName>
    <definedName name="KNA1_n" localSheetId="4">#REF!</definedName>
    <definedName name="KNA1_n">#REF!</definedName>
    <definedName name="KNA2_n" localSheetId="6">#REF!</definedName>
    <definedName name="KNA2_n" localSheetId="2">#REF!</definedName>
    <definedName name="KNA2_n" localSheetId="4">#REF!</definedName>
    <definedName name="KNA2_n">#REF!</definedName>
    <definedName name="KNArt" localSheetId="6">[1]D_Start!#REF!</definedName>
    <definedName name="KNArt" localSheetId="2">[2]D_Start!#REF!</definedName>
    <definedName name="KNArt" localSheetId="4">[2]D_Start!#REF!</definedName>
    <definedName name="KNArt">[2]D_Start!#REF!</definedName>
    <definedName name="KNArtNr" localSheetId="6">[1]D_Start!#REF!</definedName>
    <definedName name="KNArtNr" localSheetId="2">[2]D_Start!#REF!</definedName>
    <definedName name="KNArtNr" localSheetId="4">[2]D_Start!#REF!</definedName>
    <definedName name="KNArtNr">[2]D_Start!#REF!</definedName>
    <definedName name="KNE" localSheetId="6">[1]D_KN!$J$80</definedName>
    <definedName name="KNE">[2]D_KN!$J$80</definedName>
    <definedName name="KNE1Anz" localSheetId="6">[1]D_KN!$J$76</definedName>
    <definedName name="KNE1Anz">[2]D_KN!$J$76</definedName>
    <definedName name="KNE2Anz" localSheetId="6">[1]D_KN!$J$77</definedName>
    <definedName name="KNE2Anz">[2]D_KN!$J$77</definedName>
    <definedName name="KNE3Anz" localSheetId="6">[1]D_KN!$J$78</definedName>
    <definedName name="KNE3Anz">[2]D_KN!$J$78</definedName>
    <definedName name="KompTrNr" localSheetId="6">[1]D_KonGen!$B$20</definedName>
    <definedName name="KompTrNr">[2]D_KonGen!$B$20</definedName>
    <definedName name="KrArtKurz" localSheetId="6">[1]D_Antrag!$I$38:$I$52</definedName>
    <definedName name="KrArtKurz">[2]D_Antrag!$I$38:$I$52</definedName>
    <definedName name="KrbeaGes" localSheetId="6">[1]Antrag1!$E$33</definedName>
    <definedName name="KrbeaGes">[2]Antrag1!$E$33</definedName>
    <definedName name="Kreditart1" localSheetId="6">[1]D_Antrag!$B$55</definedName>
    <definedName name="Kreditart1">[2]D_Antrag!$B$55</definedName>
    <definedName name="Kreditart2" localSheetId="6">[1]D_Antrag!$C$55</definedName>
    <definedName name="Kreditart2">[2]D_Antrag!$C$55</definedName>
    <definedName name="Kreditart3" localSheetId="6">[1]D_Antrag!$D$55</definedName>
    <definedName name="Kreditart3">[2]D_Antrag!$D$55</definedName>
    <definedName name="Kreditart4" localSheetId="6">[1]D_Antrag!$E$55</definedName>
    <definedName name="Kreditart4">[2]D_Antrag!$E$55</definedName>
    <definedName name="Kreditart5" localSheetId="6">[1]D_Antrag!$F$55</definedName>
    <definedName name="Kreditart5">[2]D_Antrag!$F$55</definedName>
    <definedName name="Kreditart6" localSheetId="6">[1]D_Antrag!$G$55</definedName>
    <definedName name="Kreditart6">[2]D_Antrag!$G$55</definedName>
    <definedName name="Kreis" localSheetId="6">[5]Vereinsdaten!$B$10</definedName>
    <definedName name="Kreis">[6]Vereinsdaten!$B$10</definedName>
    <definedName name="KSB" localSheetId="6">[1]START!#REF!</definedName>
    <definedName name="KSB" localSheetId="2">[2]START!#REF!</definedName>
    <definedName name="KSB" localSheetId="4">[2]START!#REF!</definedName>
    <definedName name="KSB">[2]START!#REF!</definedName>
    <definedName name="KtoWaehrg1" localSheetId="6">[1]D_Antrag!$B$157</definedName>
    <definedName name="KtoWaehrg1">[2]D_Antrag!$B$157</definedName>
    <definedName name="KtoWaehrg2" localSheetId="6">[1]D_Antrag!$C$157</definedName>
    <definedName name="KtoWaehrg2">[2]D_Antrag!$C$157</definedName>
    <definedName name="KtoWaehrg3" localSheetId="6">[1]D_Antrag!$D$157</definedName>
    <definedName name="KtoWaehrg3">[2]D_Antrag!$D$157</definedName>
    <definedName name="KtoWaehrg4" localSheetId="6">[1]D_Antrag!$E$157</definedName>
    <definedName name="KtoWaehrg4">[2]D_Antrag!$E$157</definedName>
    <definedName name="KtoWaehrg5" localSheetId="6">[1]D_Antrag!$F$157</definedName>
    <definedName name="KtoWaehrg5">[2]D_Antrag!$F$157</definedName>
    <definedName name="KtoWaehrg6" localSheetId="6">[1]D_Antrag!$G$157</definedName>
    <definedName name="KtoWaehrg6">[2]D_Antrag!$G$157</definedName>
    <definedName name="KURA" localSheetId="6">Förderobergrenzen!$V$8</definedName>
    <definedName name="KURA">[7]Förderobergrenzen!$T$8</definedName>
    <definedName name="KURAFOG">Förderobergrenzen!$V$8</definedName>
    <definedName name="LA_Kunst" localSheetId="6">Förderobergrenzen!$V$13</definedName>
    <definedName name="LA_Kunst">[7]Förderobergrenzen!$T$13</definedName>
    <definedName name="ListeGesellsch" localSheetId="6">#REF!</definedName>
    <definedName name="ListeGesellsch" localSheetId="2">#REF!</definedName>
    <definedName name="ListeGesellsch" localSheetId="4">#REF!</definedName>
    <definedName name="ListeGesellsch">#REF!</definedName>
    <definedName name="ListeKN" localSheetId="6">[1]D_KN!$F$76:$F$78</definedName>
    <definedName name="ListeKN">[2]D_KN!$F$76:$F$78</definedName>
    <definedName name="ListeKNE" localSheetId="6">[1]D_KN!$F$79:$F$86</definedName>
    <definedName name="ListeKNE">[2]D_KN!$F$79:$F$86</definedName>
    <definedName name="ListeKNuKNE" localSheetId="6">[1]D_KN!$F$76:$F$86</definedName>
    <definedName name="ListeKNuKNE">[2]D_KN!$F$76:$F$86</definedName>
    <definedName name="ListeKreditart" localSheetId="6">[1]D_Antrag!$B$38:$B$52</definedName>
    <definedName name="ListeKreditart">[2]D_Antrag!$B$38:$B$52</definedName>
    <definedName name="ListeKtoWaehrg" localSheetId="6">[1]D_Antrag!$B$140:$B$142</definedName>
    <definedName name="ListeKtoWaehrg">[2]D_Antrag!$B$140:$B$142</definedName>
    <definedName name="ListeTilgInt" localSheetId="6">[1]D_Antrag!$B$72:$B$78</definedName>
    <definedName name="ListeTilgInt">[2]D_Antrag!$B$72:$B$78</definedName>
    <definedName name="ListeVwZ" localSheetId="6">[1]D_Antrag!$B$174:$B$176</definedName>
    <definedName name="ListeVwZ">[2]D_Antrag!$B$174:$B$176</definedName>
    <definedName name="ListeZinsInt" localSheetId="6">[1]D_Antrag!$B$106:$B$112</definedName>
    <definedName name="ListeZinsInt">[2]D_Antrag!$B$106:$B$112</definedName>
    <definedName name="Maßnahme1" localSheetId="6">'[5]Akten-Deckblatt'!$A$2178</definedName>
    <definedName name="Maßnahme1">[6]Deckblatt_Sachstand_KA!$A$2606</definedName>
    <definedName name="Maßnahme2" localSheetId="6">'[5]Akten-Deckblatt'!$A$2179</definedName>
    <definedName name="Maßnahme2">[6]Deckblatt_Sachstand_KA!$A$2607</definedName>
    <definedName name="Maßnahme3" localSheetId="6">'[5]Akten-Deckblatt'!$A$2180</definedName>
    <definedName name="Maßnahme3">[6]Deckblatt_Sachstand_KA!$A$2608</definedName>
    <definedName name="Maßnahme4" localSheetId="6">'[5]Akten-Deckblatt'!$A$2181</definedName>
    <definedName name="Maßnahme4">[6]Deckblatt_Sachstand_KA!$A$2609</definedName>
    <definedName name="MaßnahmenArt" localSheetId="6">'[5]Akten-Deckblatt'!$C$2065</definedName>
    <definedName name="MaßnahmenArt">[6]Deckblatt_Sachstand_KA!$C$2065</definedName>
    <definedName name="Name" localSheetId="6">[1]D_KN!$J$31</definedName>
    <definedName name="Name">[2]D_KN!$J$31</definedName>
    <definedName name="Name_n" localSheetId="6">[1]D_KN!$B$31</definedName>
    <definedName name="Name_n">[2]D_KN!$B$31</definedName>
    <definedName name="Name_u" localSheetId="6">[1]D_KN!$D$31</definedName>
    <definedName name="Name_u">[2]D_KN!$D$31</definedName>
    <definedName name="NameA" localSheetId="6">[1]D_KN!$F$66</definedName>
    <definedName name="NameA">[2]D_KN!$F$66</definedName>
    <definedName name="NameA_n" localSheetId="6">[1]D_KN!$B$66</definedName>
    <definedName name="NameA_n">[2]D_KN!$B$66</definedName>
    <definedName name="NameA_u" localSheetId="6">[1]D_KN!$D$66</definedName>
    <definedName name="NameA_u">[2]D_KN!$D$66</definedName>
    <definedName name="NameGenV" localSheetId="6">[1]D_KN!$F$31</definedName>
    <definedName name="NameGenV">[2]D_KN!$F$31</definedName>
    <definedName name="NameVorsitz" localSheetId="6">[5]Vereinsdaten!$E$4</definedName>
    <definedName name="NameVorsitz">[6]Vereinsdaten!$E$4</definedName>
    <definedName name="nra_br2">'[8]Reconciliation Proforma 020304'!$F$11</definedName>
    <definedName name="nra_hh2">'[8]Reconciliation Proforma 020304'!$F$10</definedName>
    <definedName name="Organigramm" localSheetId="6">[1]D_Blaetter!$O$9</definedName>
    <definedName name="Organigramm">[2]D_Blaetter!$O$9</definedName>
    <definedName name="Ort" localSheetId="6">[5]Vereinsdaten!$E$58</definedName>
    <definedName name="Ort">[6]Vereinsdaten!$E$58</definedName>
    <definedName name="OutdoorWand" localSheetId="6">Förderobergrenzen!$V$43</definedName>
    <definedName name="OutdoorWand">[7]Förderobergrenzen!$T$43</definedName>
    <definedName name="Paddock" localSheetId="6">Förderobergrenzen!$V$36</definedName>
    <definedName name="Paddock">[7]Förderobergrenzen!$T$36</definedName>
    <definedName name="Pflichtfelder">#REF!</definedName>
    <definedName name="PLZ" localSheetId="6">[5]Vereinsdaten!$E$57</definedName>
    <definedName name="PLZ">[6]Vereinsdaten!$E$57</definedName>
    <definedName name="Rasen" localSheetId="6">Förderobergrenzen!$V$7</definedName>
    <definedName name="Rasen">[7]Förderobergrenzen!$T$7</definedName>
    <definedName name="RasenFOG">Förderobergrenzen!$V$7</definedName>
    <definedName name="Rechtsform" localSheetId="6">[1]D_KN!$H$31</definedName>
    <definedName name="Rechtsform">[2]D_KN!$H$31</definedName>
    <definedName name="RechtsformNr" localSheetId="6">[1]D_KN!$H$30</definedName>
    <definedName name="RechtsformNr">[2]D_KN!$H$30</definedName>
    <definedName name="Reithalle" localSheetId="6">Förderobergrenzen!$V$34</definedName>
    <definedName name="Reithalle">[7]Förderobergrenzen!$T$34</definedName>
    <definedName name="ReitNEben" localSheetId="6">Förderobergrenzen!$V$37</definedName>
    <definedName name="ReitNEben">[7]Förderobergrenzen!$T$37</definedName>
    <definedName name="Reitplätze" localSheetId="6">Förderobergrenzen!$V$19</definedName>
    <definedName name="Reitplätze">[7]Förderobergrenzen!$T$19</definedName>
    <definedName name="Rhythmus" localSheetId="6">[10]Inputwerte!#REF!</definedName>
    <definedName name="Rhythmus" localSheetId="2">[10]Inputwerte!#REF!</definedName>
    <definedName name="Rhythmus" localSheetId="4">[10]Inputwerte!#REF!</definedName>
    <definedName name="Rhythmus">[10]Inputwerte!#REF!</definedName>
    <definedName name="S_100" localSheetId="6">#REF!</definedName>
    <definedName name="S_100">#REF!</definedName>
    <definedName name="S_200" localSheetId="6">#REF!</definedName>
    <definedName name="S_200">#REF!</definedName>
    <definedName name="S_300" localSheetId="6">#REF!</definedName>
    <definedName name="S_300">#REF!</definedName>
    <definedName name="S_300_400" localSheetId="6">#REF!</definedName>
    <definedName name="S_300_400">#REF!</definedName>
    <definedName name="S_310" localSheetId="6">#REF!</definedName>
    <definedName name="S_310">#REF!</definedName>
    <definedName name="S_320" localSheetId="6">#REF!</definedName>
    <definedName name="S_320">#REF!</definedName>
    <definedName name="S_330" localSheetId="6">#REF!</definedName>
    <definedName name="S_330">#REF!</definedName>
    <definedName name="S_340" localSheetId="6">#REF!</definedName>
    <definedName name="S_340">#REF!</definedName>
    <definedName name="S_350" localSheetId="6">#REF!</definedName>
    <definedName name="S_350">#REF!</definedName>
    <definedName name="S_360" localSheetId="6">#REF!</definedName>
    <definedName name="S_360">#REF!</definedName>
    <definedName name="S_370" localSheetId="6">#REF!</definedName>
    <definedName name="S_370">#REF!</definedName>
    <definedName name="S_390" localSheetId="6">#REF!</definedName>
    <definedName name="S_390">#REF!</definedName>
    <definedName name="S_400" localSheetId="6">#REF!</definedName>
    <definedName name="S_400">#REF!</definedName>
    <definedName name="S_410" localSheetId="6">#REF!</definedName>
    <definedName name="S_410">#REF!</definedName>
    <definedName name="S_420" localSheetId="6">#REF!</definedName>
    <definedName name="S_420">#REF!</definedName>
    <definedName name="S_430" localSheetId="6">#REF!</definedName>
    <definedName name="S_430">#REF!</definedName>
    <definedName name="S_430mh" localSheetId="6">#REF!</definedName>
    <definedName name="S_430mh">#REF!</definedName>
    <definedName name="S_440" localSheetId="6">#REF!</definedName>
    <definedName name="S_440">#REF!</definedName>
    <definedName name="S_442" localSheetId="6">#REF!</definedName>
    <definedName name="S_442">#REF!</definedName>
    <definedName name="S_4421" localSheetId="6">#REF!</definedName>
    <definedName name="S_4421">#REF!</definedName>
    <definedName name="S_4422" localSheetId="6">#REF!</definedName>
    <definedName name="S_4422">#REF!</definedName>
    <definedName name="S_4423" localSheetId="6">#REF!</definedName>
    <definedName name="S_4423">#REF!</definedName>
    <definedName name="S_443" localSheetId="6">#REF!</definedName>
    <definedName name="S_443">#REF!</definedName>
    <definedName name="S_4431" localSheetId="6">#REF!</definedName>
    <definedName name="S_4431">#REF!</definedName>
    <definedName name="S_4439" localSheetId="6">#REF!</definedName>
    <definedName name="S_4439">#REF!</definedName>
    <definedName name="S_444" localSheetId="6">#REF!</definedName>
    <definedName name="S_444">#REF!</definedName>
    <definedName name="S_4441" localSheetId="6">#REF!</definedName>
    <definedName name="S_4441">#REF!</definedName>
    <definedName name="S_4442" localSheetId="6">#REF!</definedName>
    <definedName name="S_4442">#REF!</definedName>
    <definedName name="S_4443" localSheetId="6">#REF!</definedName>
    <definedName name="S_4443">#REF!</definedName>
    <definedName name="S_4449" localSheetId="6">#REF!</definedName>
    <definedName name="S_4449">#REF!</definedName>
    <definedName name="S_445" localSheetId="6">#REF!</definedName>
    <definedName name="S_445">#REF!</definedName>
    <definedName name="S_4451" localSheetId="6">#REF!</definedName>
    <definedName name="S_4451">#REF!</definedName>
    <definedName name="S_4452" localSheetId="6">#REF!</definedName>
    <definedName name="S_4452">#REF!</definedName>
    <definedName name="S_4459" localSheetId="6">#REF!</definedName>
    <definedName name="S_4459">#REF!</definedName>
    <definedName name="S_446" localSheetId="6">#REF!</definedName>
    <definedName name="S_446">#REF!</definedName>
    <definedName name="S_4461" localSheetId="6">#REF!</definedName>
    <definedName name="S_4461">#REF!</definedName>
    <definedName name="S_4462" localSheetId="6">#REF!</definedName>
    <definedName name="S_4462">#REF!</definedName>
    <definedName name="S_4463" localSheetId="6">#REF!</definedName>
    <definedName name="S_4463">#REF!</definedName>
    <definedName name="S_4469" localSheetId="6">#REF!</definedName>
    <definedName name="S_4469">#REF!</definedName>
    <definedName name="S_450" localSheetId="6">#REF!</definedName>
    <definedName name="S_450">#REF!</definedName>
    <definedName name="S_4511" localSheetId="6">#REF!</definedName>
    <definedName name="S_4511">#REF!</definedName>
    <definedName name="S_4529" localSheetId="6">#REF!</definedName>
    <definedName name="S_4529">#REF!</definedName>
    <definedName name="S_453" localSheetId="6">#REF!</definedName>
    <definedName name="S_453">#REF!</definedName>
    <definedName name="S_4531" localSheetId="6">#REF!</definedName>
    <definedName name="S_4531">#REF!</definedName>
    <definedName name="S_4532" localSheetId="6">#REF!</definedName>
    <definedName name="S_4532">#REF!</definedName>
    <definedName name="S_4541" localSheetId="6">#REF!</definedName>
    <definedName name="S_4541">#REF!</definedName>
    <definedName name="S_4542" localSheetId="6">#REF!</definedName>
    <definedName name="S_4542">#REF!</definedName>
    <definedName name="S_4543" localSheetId="6">#REF!</definedName>
    <definedName name="S_4543">#REF!</definedName>
    <definedName name="S_4554" localSheetId="6">#REF!</definedName>
    <definedName name="S_4554">#REF!</definedName>
    <definedName name="S_4561" localSheetId="6">#REF!</definedName>
    <definedName name="S_4561">#REF!</definedName>
    <definedName name="S_4562" localSheetId="6">#REF!</definedName>
    <definedName name="S_4562">#REF!</definedName>
    <definedName name="S_4563" localSheetId="6">#REF!</definedName>
    <definedName name="S_4563">#REF!</definedName>
    <definedName name="S_4564" localSheetId="6">#REF!</definedName>
    <definedName name="S_4564">#REF!</definedName>
    <definedName name="S_4569" localSheetId="6">#REF!</definedName>
    <definedName name="S_4569">#REF!</definedName>
    <definedName name="S_4571" localSheetId="6">#REF!</definedName>
    <definedName name="S_4571">#REF!</definedName>
    <definedName name="S_4591" localSheetId="6">#REF!</definedName>
    <definedName name="S_4591">#REF!</definedName>
    <definedName name="S_4592" localSheetId="6">#REF!</definedName>
    <definedName name="S_4592">#REF!</definedName>
    <definedName name="S_4599" localSheetId="6">#REF!</definedName>
    <definedName name="S_4599">#REF!</definedName>
    <definedName name="S_460" localSheetId="6">#REF!</definedName>
    <definedName name="S_460">#REF!</definedName>
    <definedName name="S_470" localSheetId="6">#REF!</definedName>
    <definedName name="S_470">#REF!</definedName>
    <definedName name="S_480" localSheetId="6">#REF!</definedName>
    <definedName name="S_480">#REF!</definedName>
    <definedName name="S_490" localSheetId="6">#REF!</definedName>
    <definedName name="S_490">#REF!</definedName>
    <definedName name="S_491" localSheetId="6">#REF!</definedName>
    <definedName name="S_491">#REF!</definedName>
    <definedName name="S_4991" localSheetId="6">#REF!</definedName>
    <definedName name="S_4991">#REF!</definedName>
    <definedName name="S_500" localSheetId="6">#REF!</definedName>
    <definedName name="S_500">#REF!</definedName>
    <definedName name="S_500_C_Nord_E03">'[11]321 C Nord Ebene 03'!$X$149</definedName>
    <definedName name="S_500_C_Nord_E04">'[11]311 + 312 C Nord Ebene 04'!$X$141</definedName>
    <definedName name="S_500_C_Süd_E03">'[11]341 C Süd Ebene 03'!$X$161</definedName>
    <definedName name="S_500_C_Süd_E04">'[11]331 + 332 C Süd Ebene 04'!$X$148</definedName>
    <definedName name="S_500_TG_C_Süd_E_04">'[11]331 TG C Süd Ebene 04'!$X$156</definedName>
    <definedName name="S_500_zw._MAC_und_T2_E_03" localSheetId="6">#REF!</definedName>
    <definedName name="S_500_zw._MAC_und_T2_E_03">#REF!</definedName>
    <definedName name="S_500_zw._MAC_und_T2_E_04" localSheetId="6">#REF!</definedName>
    <definedName name="S_500_zw._MAC_und_T2_E_04">#REF!</definedName>
    <definedName name="S_510_zw._MAC_und_T2_E_03" localSheetId="6">#REF!</definedName>
    <definedName name="S_510_zw._MAC_und_T2_E_03">#REF!</definedName>
    <definedName name="S_510_zw._MAC_und_T2_E_04" localSheetId="6">#REF!</definedName>
    <definedName name="S_510_zw._MAC_und_T2_E_04">#REF!</definedName>
    <definedName name="S_520_zw._MAC_und_T2_E_03" localSheetId="6">#REF!</definedName>
    <definedName name="S_520_zw._MAC_und_T2_E_03">#REF!</definedName>
    <definedName name="S_520_zw._MAC_und_T2_E_04" localSheetId="6">#REF!</definedName>
    <definedName name="S_520_zw._MAC_und_T2_E_04">#REF!</definedName>
    <definedName name="S_530_zw._MAC_und_T2_E_03" localSheetId="6">#REF!</definedName>
    <definedName name="S_530_zw._MAC_und_T2_E_03">#REF!</definedName>
    <definedName name="S_530_zw._MAC_und_T2_E_04" localSheetId="6">#REF!</definedName>
    <definedName name="S_530_zw._MAC_und_T2_E_04">#REF!</definedName>
    <definedName name="S_540_zw._MAC_und_T2_E_03" localSheetId="6">#REF!</definedName>
    <definedName name="S_540_zw._MAC_und_T2_E_03">#REF!</definedName>
    <definedName name="S_540_zw._MAC_und_T2_E_04" localSheetId="6">#REF!</definedName>
    <definedName name="S_540_zw._MAC_und_T2_E_04">#REF!</definedName>
    <definedName name="S_550_zw._MAC_und_T2_E_03" localSheetId="6">#REF!</definedName>
    <definedName name="S_550_zw._MAC_und_T2_E_03">#REF!</definedName>
    <definedName name="S_550_zw._MAC_und_T2_E_04" localSheetId="6">#REF!</definedName>
    <definedName name="S_550_zw._MAC_und_T2_E_04">#REF!</definedName>
    <definedName name="S_590_TG_C_Süd_E_04">'[11]331 TG C Süd Ebene 04'!$X$154</definedName>
    <definedName name="S_590_zw._MAC_und_T2_E_03" localSheetId="6">#REF!</definedName>
    <definedName name="S_590_zw._MAC_und_T2_E_03">#REF!</definedName>
    <definedName name="S_590_zw._MAC_und_T2_E_04" localSheetId="6">#REF!</definedName>
    <definedName name="S_590_zw._MAC_und_T2_E_04">#REF!</definedName>
    <definedName name="S_600" localSheetId="6">#REF!</definedName>
    <definedName name="S_600">#REF!</definedName>
    <definedName name="S_610" localSheetId="6">#REF!</definedName>
    <definedName name="S_610">#REF!</definedName>
    <definedName name="S_610_Parkhaus_TG" localSheetId="6">#REF!</definedName>
    <definedName name="S_610_Parkhaus_TG">#REF!</definedName>
    <definedName name="S_620" localSheetId="6">#REF!</definedName>
    <definedName name="S_620">#REF!</definedName>
    <definedName name="S_620_Parkhaus_TG" localSheetId="6">#REF!</definedName>
    <definedName name="S_620_Parkhaus_TG">#REF!</definedName>
    <definedName name="S_700" localSheetId="6">#REF!</definedName>
    <definedName name="S_700">#REF!</definedName>
    <definedName name="S_710" localSheetId="6">#REF!</definedName>
    <definedName name="S_710">#REF!</definedName>
    <definedName name="S_710_Parkhaus_TG" localSheetId="6">#REF!</definedName>
    <definedName name="S_710_Parkhaus_TG">#REF!</definedName>
    <definedName name="S_720" localSheetId="6">#REF!</definedName>
    <definedName name="S_720">#REF!</definedName>
    <definedName name="S_730" localSheetId="6">#REF!</definedName>
    <definedName name="S_730">#REF!</definedName>
    <definedName name="S_740" localSheetId="6">#REF!</definedName>
    <definedName name="S_740">#REF!</definedName>
    <definedName name="S_750" localSheetId="6">#REF!</definedName>
    <definedName name="S_750">#REF!</definedName>
    <definedName name="S_760" localSheetId="6">#REF!</definedName>
    <definedName name="S_760">#REF!</definedName>
    <definedName name="S_770" localSheetId="6">#REF!</definedName>
    <definedName name="S_770">#REF!</definedName>
    <definedName name="S_900" localSheetId="6">#REF!</definedName>
    <definedName name="S_900">#REF!</definedName>
    <definedName name="S_920" localSheetId="6">#REF!</definedName>
    <definedName name="S_920">#REF!</definedName>
    <definedName name="S_930" localSheetId="6">#REF!</definedName>
    <definedName name="S_930">#REF!</definedName>
    <definedName name="S_940" localSheetId="6">#REF!</definedName>
    <definedName name="S_940">#REF!</definedName>
    <definedName name="S_Rundung" localSheetId="6">#REF!</definedName>
    <definedName name="S_Rundung">#REF!</definedName>
    <definedName name="S_TOB_710_KG_540">'[11]Auswertung Außenanlagen NMM'!$K$107,'[11]Auswertung Außenanlagen NMM'!$K$114</definedName>
    <definedName name="S_TOB_710_KG_560" localSheetId="6">'[11]Auswertung Außenanlagen NMM'!#REF!,'[11]Auswertung Außenanlagen NMM'!#REF!,'[11]Auswertung Außenanlagen NMM'!#REF!,'[11]Auswertung Außenanlagen NMM'!#REF!,'[11]Auswertung Außenanlagen NMM'!#REF!</definedName>
    <definedName name="S_TOB_710_KG_560">'[11]Auswertung Außenanlagen NMM'!#REF!,'[11]Auswertung Außenanlagen NMM'!#REF!,'[11]Auswertung Außenanlagen NMM'!#REF!,'[11]Auswertung Außenanlagen NMM'!#REF!,'[11]Auswertung Außenanlagen NMM'!#REF!</definedName>
    <definedName name="S_TOB_720_KG_540" localSheetId="6">'[11]Auswertung Außenanlagen NMM'!#REF!,'[11]Auswertung Außenanlagen NMM'!#REF!</definedName>
    <definedName name="S_TOB_720_KG_540">'[11]Auswertung Außenanlagen NMM'!#REF!,'[11]Auswertung Außenanlagen NMM'!#REF!</definedName>
    <definedName name="S_TOB_720_KG_560">'[11]Auswertung Außenanlagen NMM'!E471,'[11]Auswertung Außenanlagen NMM'!E467,'[11]Auswertung Außenanlagen NMM'!E444,'[11]Auswertung Außenanlagen NMM'!E425,'[11]Auswertung Außenanlagen NMM'!E405,'[11]Auswertung Außenanlagen NMM'!E362</definedName>
    <definedName name="S_TOB_730_KG_540" localSheetId="6">'[11]Auswertung Außenanlagen NMM'!#REF!,'[11]Auswertung Außenanlagen NMM'!#REF!</definedName>
    <definedName name="S_TOB_730_KG_540">'[11]Auswertung Außenanlagen NMM'!#REF!,'[11]Auswertung Außenanlagen NMM'!#REF!</definedName>
    <definedName name="S_TOB_730_KG_560">'[11]Auswertung Außenanlagen NMM'!E703,'[11]Auswertung Außenanlagen NMM'!E676,'[11]Auswertung Außenanlagen NMM'!E665,'[11]Auswertung Außenanlagen NMM'!E639,'[11]Auswertung Außenanlagen NMM'!E605</definedName>
    <definedName name="S_TOB_740_KG_540" localSheetId="6">'[11]Auswertung Außenanlagen NMM'!#REF!,'[11]Auswertung Außenanlagen NMM'!#REF!</definedName>
    <definedName name="S_TOB_740_KG_540">'[11]Auswertung Außenanlagen NMM'!#REF!,'[11]Auswertung Außenanlagen NMM'!#REF!</definedName>
    <definedName name="S_TOB_740_KG_560">'[11]Auswertung Außenanlagen NMM'!E1004,'[11]Auswertung Außenanlagen NMM'!E969,'[11]Auswertung Außenanlagen NMM'!E957,'[11]Auswertung Außenanlagen NMM'!E943,'[11]Auswertung Außenanlagen NMM'!E914</definedName>
    <definedName name="S_TOB_750_KG_540" localSheetId="6">'[11]Auswertung Außenanlagen NMM'!#REF!,'[11]Auswertung Außenanlagen NMM'!#REF!</definedName>
    <definedName name="S_TOB_750_KG_540">'[11]Auswertung Außenanlagen NMM'!#REF!,'[11]Auswertung Außenanlagen NMM'!#REF!</definedName>
    <definedName name="S_TOB_750_KG_560">'[11]Auswertung Außenanlagen NMM'!$K$1327,'[11]Auswertung Außenanlagen NMM'!$K$1274,'[11]Auswertung Außenanlagen NMM'!$K$1261,'[11]Auswertung Außenanlagen NMM'!$K$1233,'[11]Auswertung Außenanlagen NMM'!$K$1208</definedName>
    <definedName name="S_TOB_760_KG_540" localSheetId="6">'[11]Auswertung Außenanlagen NMM'!#REF!,'[11]Auswertung Außenanlagen NMM'!#REF!</definedName>
    <definedName name="S_TOB_760_KG_540">'[11]Auswertung Außenanlagen NMM'!#REF!,'[11]Auswertung Außenanlagen NMM'!#REF!</definedName>
    <definedName name="S_TOB_760_KG_560">'[11]Auswertung Außenanlagen NMM'!$K$1792,'[11]Auswertung Außenanlagen NMM'!$K$1788,'[11]Auswertung Außenanlagen NMM'!$K$1742,'[11]Auswertung Außenanlagen NMM'!$K$1726,'[11]Auswertung Außenanlagen NMM'!$K$1701,'[11]Auswertung Außenanlagen NMM'!$K$1666</definedName>
    <definedName name="S_TOB_770_KG_410">'[11]Auswertung Außenanlagen NMM'!$K$1833,'[11]Auswertung Außenanlagen NMM'!$K$1845,'[11]Auswertung Außenanlagen NMM'!$K$1853</definedName>
    <definedName name="S_TOB_770_KG_440" localSheetId="6">'[11]Auswertung Außenanlagen NMM'!#REF!,'[11]Auswertung Außenanlagen NMM'!#REF!</definedName>
    <definedName name="S_TOB_770_KG_440">'[11]Auswertung Außenanlagen NMM'!#REF!,'[11]Auswertung Außenanlagen NMM'!#REF!</definedName>
    <definedName name="S_TOB_770_KG_450">'[11]Auswertung Außenanlagen NMM'!$K$4141,'[11]Auswertung Außenanlagen NMM'!$K$3763,'[11]Auswertung Außenanlagen NMM'!$K$3200,'[11]Auswertung Außenanlagen NMM'!$K$2784,'[11]Auswertung Außenanlagen NMM'!$K$2175,'[11]Auswertung Außenanlagen NMM'!$K$2039,'[11]Auswertung Außenanlagen NMM'!$K$1900</definedName>
    <definedName name="S_TOB_770_KG_480" localSheetId="6">'[11]Auswertung Außenanlagen NMM'!#REF!,'[11]Auswertung Außenanlagen NMM'!#REF!</definedName>
    <definedName name="S_TOB_770_KG_480">'[11]Auswertung Außenanlagen NMM'!#REF!,'[11]Auswertung Außenanlagen NMM'!#REF!</definedName>
    <definedName name="S_TOB_770_KG_540">'[11]Auswertung Außenanlagen NMM'!E4309,'[11]Auswertung Außenanlagen NMM'!E4262,'[11]Auswertung Außenanlagen NMM'!E4237</definedName>
    <definedName name="S_TOB_770_KG_570">'[11]Auswertung Außenanlagen NMM'!$K$4703,'[11]Auswertung Außenanlagen NMM'!$K$4637,'[11]Auswertung Außenanlagen NMM'!$K$4594,'[11]Auswertung Außenanlagen NMM'!$K$4480,'[11]Auswertung Außenanlagen NMM'!$K$4400,'[11]Auswertung Außenanlagen NMM'!$K$4374,'[11]Auswertung Außenanlagen NMM'!$K$4364</definedName>
    <definedName name="S_TOB_780_KG_540" localSheetId="6">'[11]Auswertung Außenanlagen NMM'!#REF!,'[11]Auswertung Außenanlagen NMM'!#REF!</definedName>
    <definedName name="S_TOB_780_KG_540">'[11]Auswertung Außenanlagen NMM'!#REF!,'[11]Auswertung Außenanlagen NMM'!#REF!</definedName>
    <definedName name="S_TOB_780_KG_560" localSheetId="6">'[11]Auswertung Außenanlagen NMM'!#REF!,'[11]Auswertung Außenanlagen NMM'!#REF!,'[11]Auswertung Außenanlagen NMM'!#REF!,'[11]Auswertung Außenanlagen NMM'!#REF!</definedName>
    <definedName name="S_TOB_780_KG_560">'[11]Auswertung Außenanlagen NMM'!#REF!,'[11]Auswertung Außenanlagen NMM'!#REF!,'[11]Auswertung Außenanlagen NMM'!#REF!,'[11]Auswertung Außenanlagen NMM'!#REF!</definedName>
    <definedName name="Sachbearbeiter" localSheetId="2">'[12]HB Dropdown'!$A$26:$A$37</definedName>
    <definedName name="Sachbearbeiter" localSheetId="4">'[12]HB Dropdown'!$A$26:$A$37</definedName>
    <definedName name="Sachbearbeiter">'[12]HB Dropdown'!$A$26:$A$37</definedName>
    <definedName name="SeitenAnz" localSheetId="6">[1]KonGen!$E$58</definedName>
    <definedName name="SeitenAnz">[2]KonGen!$E$58</definedName>
    <definedName name="Sicher" localSheetId="6">[10]Inputwerte!#REF!</definedName>
    <definedName name="Sicher" localSheetId="2">[10]Inputwerte!#REF!</definedName>
    <definedName name="Sicher" localSheetId="4">[10]Inputwerte!#REF!</definedName>
    <definedName name="Sicher">[10]Inputwerte!#REF!</definedName>
    <definedName name="SicherBöden" localSheetId="6">Förderobergrenzen!$V$44</definedName>
    <definedName name="SicherBöden">[7]Förderobergrenzen!$T$44</definedName>
    <definedName name="Sicherheitsansatz" localSheetId="6">#REF!</definedName>
    <definedName name="Sicherheitsansatz">#REF!</definedName>
    <definedName name="SportraumEinfach" localSheetId="6">Förderobergrenzen!$V$46</definedName>
    <definedName name="SportraumEinfach">[7]Förderobergrenzen!$T$46</definedName>
    <definedName name="Stall" localSheetId="6">Förderobergrenzen!$V$35</definedName>
    <definedName name="Stall">[7]Förderobergrenzen!$T$35</definedName>
    <definedName name="START">Deckblatt!$B$26</definedName>
    <definedName name="Stock">Förderobergrenzen!$V$21</definedName>
    <definedName name="Stockbahn" localSheetId="6">Förderobergrenzen!$V$21</definedName>
    <definedName name="Stockbahn">[7]Förderobergrenzen!$T$21</definedName>
    <definedName name="Stockhalle" localSheetId="6">Förderobergrenzen!$V$38</definedName>
    <definedName name="Stockhalle">[7]Förderobergrenzen!$T$38</definedName>
    <definedName name="Summe_Außenwände_für__PTS_Bahnhofbereich" localSheetId="6">#REF!</definedName>
    <definedName name="Summe_Außenwände_für__PTS_Bahnhofbereich">#REF!</definedName>
    <definedName name="Summe_Außenwände_für__S_Bahn_unter_T_2_ohne_Ausbau" localSheetId="6">#REF!</definedName>
    <definedName name="Summe_Außenwände_für__S_Bahn_unter_T_2_ohne_Ausbau">#REF!</definedName>
    <definedName name="Summe_Außenwände_für__Technikräume_Ebene_02" localSheetId="6">#REF!</definedName>
    <definedName name="Summe_Außenwände_für__Technikräume_Ebene_02">#REF!</definedName>
    <definedName name="Summe_Außenwände_im_Tunnel__für_Bahntrassen" localSheetId="6">#REF!</definedName>
    <definedName name="Summe_Außenwände_im_Tunnel__für_Bahntrassen">#REF!</definedName>
    <definedName name="Summe_Außenwände_im_Tunnel__für_Medientrassen" localSheetId="6">#REF!</definedName>
    <definedName name="Summe_Außenwände_im_Tunnel__für_Medientrassen">#REF!</definedName>
    <definedName name="Summe_Außenwände_über_Gelände_verkleidet" localSheetId="6">#REF!</definedName>
    <definedName name="Summe_Außenwände_über_Gelände_verkleidet">#REF!</definedName>
    <definedName name="Summe_Bäume_befestigte_Bereiche_zw._MAC_und_T2_Ebene_03" localSheetId="6">#REF!</definedName>
    <definedName name="Summe_Bäume_befestigte_Bereiche_zw._MAC_und_T2_Ebene_03">#REF!</definedName>
    <definedName name="Summe_Bäume_zw._MAC_und_T2_Ebene_04" localSheetId="6">#REF!</definedName>
    <definedName name="Summe_Bäume_zw._MAC_und_T2_Ebene_04">#REF!</definedName>
    <definedName name="Summe_Bohrpfahlwand" localSheetId="6">#REF!</definedName>
    <definedName name="Summe_Bohrpfahlwand">#REF!</definedName>
    <definedName name="Summe_Bordsteine_C_Nord_E_03">'[11]321 C Nord Ebene 03'!$M$36</definedName>
    <definedName name="Summe_Bordsteine_C_Nord_E_04">'[11]311 + 312 C Nord Ebene 04'!$M$29</definedName>
    <definedName name="Summe_Bordsteine_C_Süd_E_03">'[11]341 C Süd Ebene 03'!$M$36</definedName>
    <definedName name="Summe_Bordsteine_C_Süd_E_04">'[11]331 + 332 C Süd Ebene 04'!$M$29</definedName>
    <definedName name="Summe_Bordsteine_TG_C_Süd_E_04">'[11]331 TG C Süd Ebene 04'!$M$28</definedName>
    <definedName name="Summe_Bordsteine_zw._MAC_und_T2_Ebene_04" localSheetId="6">#REF!</definedName>
    <definedName name="Summe_Bordsteine_zw._MAC_und_T2_Ebene_04">#REF!</definedName>
    <definedName name="Summe_Dachterrassen_befahrbar" localSheetId="6">#REF!</definedName>
    <definedName name="Summe_Dachterrassen_befahrbar">#REF!</definedName>
    <definedName name="Summe_Dachterrassen_begehbar" localSheetId="6">#REF!</definedName>
    <definedName name="Summe_Dachterrassen_begehbar">#REF!</definedName>
    <definedName name="Summe_Feinaushub" localSheetId="6">#REF!</definedName>
    <definedName name="Summe_Feinaushub">#REF!</definedName>
    <definedName name="Summe_Fundamentplatte_WU" localSheetId="6">#REF!</definedName>
    <definedName name="Summe_Fundamentplatte_WU">#REF!</definedName>
    <definedName name="Summe_Fundamentplatte_WU__Estrich__teilw.Belag_in_E2" localSheetId="6">#REF!</definedName>
    <definedName name="Summe_Fundamentplatte_WU__Estrich__teilw.Belag_in_E2">#REF!</definedName>
    <definedName name="Summe_Fundamentplatte_WU_Gepäck__und_Techniktunnel__Fluchttunnel" localSheetId="6">#REF!</definedName>
    <definedName name="Summe_Fundamentplatte_WU_Gepäck__und_Techniktunnel__Fluchttunnel">#REF!</definedName>
    <definedName name="Summe_Fundamentplatte_WU_PTS_Bahnhofbereich" localSheetId="6">#REF!</definedName>
    <definedName name="Summe_Fundamentplatte_WU_PTS_Bahnhofbereich">#REF!</definedName>
    <definedName name="Summe_Fundamentplatte_WU_S_Bahn__ohne_Ausbau_durch_MVV_DB" localSheetId="6">#REF!</definedName>
    <definedName name="Summe_Fundamentplatte_WU_S_Bahn__ohne_Ausbau_durch_MVV_DB">#REF!</definedName>
    <definedName name="Summe_Fußwege_C_Nord_E_03">'[11]321 C Nord Ebene 03'!$M$29</definedName>
    <definedName name="Summe_Fußwege_C_Nord_E_04">'[11]311 + 312 C Nord Ebene 04'!$M$22</definedName>
    <definedName name="Summe_Fußwege_C_Süd_E_03">'[11]341 C Süd Ebene 03'!$M$29</definedName>
    <definedName name="Summe_Fußwege_zw._MAC_und_T2_Ebene_04" localSheetId="6">#REF!</definedName>
    <definedName name="Summe_Fußwege_zw._MAC_und_T2_Ebene_04">#REF!</definedName>
    <definedName name="Summe_Gelände_Vorbereiten_zw._MAC_und_T2_Ebene_03" localSheetId="6">#REF!</definedName>
    <definedName name="Summe_Gelände_Vorbereiten_zw._MAC_und_T2_Ebene_03">#REF!</definedName>
    <definedName name="Summe_Gelände_Vorbereiten_zw._MAC_und_T2_Ebene_04" localSheetId="6">#REF!</definedName>
    <definedName name="Summe_Gelände_Vorbereiten_zw._MAC_und_T2_Ebene_04">#REF!</definedName>
    <definedName name="Summe_Glasdach_in_begrünten_Dachflächen" localSheetId="6">#REF!</definedName>
    <definedName name="Summe_Glasdach_in_begrünten_Dachflächen">#REF!</definedName>
    <definedName name="Summe_Glasfassade_am_Pier_in_E4_E5_nach_Beschreibung" localSheetId="6">#REF!</definedName>
    <definedName name="Summe_Glasfassade_am_Pier_in_E4_E5_nach_Beschreibung">#REF!</definedName>
    <definedName name="Summe_Glasfassade_an_der_Halle_nach_Beschreibung" localSheetId="6">#REF!</definedName>
    <definedName name="Summe_Glasfassade_an_der_Halle_nach_Beschreibung">#REF!</definedName>
    <definedName name="Summe_Glasfassade_in_E3_mit_Türen_Toren" localSheetId="6">#REF!</definedName>
    <definedName name="Summe_Glasfassade_in_E3_mit_Türen_Toren">#REF!</definedName>
    <definedName name="Summe_Glasfassade_Pfosten_Riegel_an_Hallen_Ostseite" localSheetId="6">#REF!</definedName>
    <definedName name="Summe_Glasfassade_Pfosten_Riegel_an_Hallen_Ostseite">#REF!</definedName>
    <definedName name="Summe_Hallendach_teilverglast_auf_Stahltragkonstruktion" localSheetId="6">#REF!</definedName>
    <definedName name="Summe_Hallendach_teilverglast_auf_Stahltragkonstruktion">#REF!</definedName>
    <definedName name="Summe_Innenwände" localSheetId="6">#REF!</definedName>
    <definedName name="Summe_Innenwände">#REF!</definedName>
    <definedName name="Summe_Markierung_Straßen_zw._MAC_und_T2_Ebene_04" localSheetId="6">#REF!</definedName>
    <definedName name="Summe_Markierung_Straßen_zw._MAC_und_T2_Ebene_04">#REF!</definedName>
    <definedName name="Summe_Massive_Innenwände_in_Tunnel" localSheetId="6">#REF!</definedName>
    <definedName name="Summe_Massive_Innenwände_in_Tunnel">#REF!</definedName>
    <definedName name="Summe_Rasenflächen_unterbaut_zw._MAC_und_T2_Ebene_04" localSheetId="6">#REF!</definedName>
    <definedName name="Summe_Rasenflächen_unterbaut_zw._MAC_und_T2_Ebene_04">#REF!</definedName>
    <definedName name="Summe_Rollbahnen_zw._MAC_und_T2_Ebene_03" localSheetId="6">#REF!</definedName>
    <definedName name="Summe_Rollbahnen_zw._MAC_und_T2_Ebene_03">#REF!</definedName>
    <definedName name="Summe_Rolltreppen_zw._MAC_und_T2_Ebene_03" localSheetId="6">#REF!</definedName>
    <definedName name="Summe_Rolltreppen_zw._MAC_und_T2_Ebene_03">#REF!</definedName>
    <definedName name="Summe_Schrägverglasung_Vorfeldkontrolle" localSheetId="6">#REF!</definedName>
    <definedName name="Summe_Schrägverglasung_Vorfeldkontrolle">#REF!</definedName>
    <definedName name="Summe_Sohle__Fundamente__schw.Estrich__Bodenbelag_in_E3" localSheetId="6">#REF!</definedName>
    <definedName name="Summe_Sohle__Fundamente__schw.Estrich__Bodenbelag_in_E3">#REF!</definedName>
    <definedName name="Summe_Sohle__Fundamente__schw.Estrich__Natursteinbelag_in_E3" localSheetId="6">#REF!</definedName>
    <definedName name="Summe_Sohle__Fundamente__schw.Estrich__Natursteinbelag_in_E3">#REF!</definedName>
    <definedName name="Summe_Sohle__Fundamente__schw.Estrich_vergütet_in_E3" localSheetId="6">#REF!</definedName>
    <definedName name="Summe_Sohle__Fundamente__schw.Estrich_vergütet_in_E3">#REF!</definedName>
    <definedName name="Summe_Spundwand" localSheetId="6">#REF!</definedName>
    <definedName name="Summe_Spundwand">#REF!</definedName>
    <definedName name="Summe_Stahldecke_mit_Gitterrosten_in_GFA" localSheetId="6">#REF!</definedName>
    <definedName name="Summe_Stahldecke_mit_Gitterrosten_in_GFA">#REF!</definedName>
    <definedName name="Summe_Stahlkonstruktion_Dächer_incl._Anstrich" localSheetId="6">#REF!</definedName>
    <definedName name="Summe_Stahlkonstruktion_Dächer_incl._Anstrich">#REF!</definedName>
    <definedName name="Summe_Stb._Decke_einschl._Stützenanteil__Qualität_wie_T2_Dachterasse_befahrbar__zw._MAC_und_T2_Ebene_04" localSheetId="6">#REF!</definedName>
    <definedName name="Summe_Stb._Decke_einschl._Stützenanteil__Qualität_wie_T2_Dachterasse_befahrbar__zw._MAC_und_T2_Ebene_04">#REF!</definedName>
    <definedName name="Summe_Stb_Decke__Fundamente__Abdichtung__Plattenbelag_im_Außenbereich" localSheetId="6">#REF!</definedName>
    <definedName name="Summe_Stb_Decke__Fundamente__Abdichtung__Plattenbelag_im_Außenbereich">#REF!</definedName>
    <definedName name="Summe_StB_Decke__Fundamente__schw.Estrich_vergütet__Abhängdecke" localSheetId="6">#REF!</definedName>
    <definedName name="Summe_StB_Decke__Fundamente__schw.Estrich_vergütet__Abhängdecke">#REF!</definedName>
    <definedName name="Summe_StB_Decke__schw._Estrich_vergütet_in_E4" localSheetId="6">#REF!</definedName>
    <definedName name="Summe_StB_Decke__schw._Estrich_vergütet_in_E4">#REF!</definedName>
    <definedName name="Summe_StB_Decke_mit_Abdichtung_über_Tunneln" localSheetId="6">#REF!</definedName>
    <definedName name="Summe_StB_Decke_mit_Abdichtung_über_Tunneln">#REF!</definedName>
    <definedName name="Summe_StB_Decke_mit_Bodenbelag__Abhängdecke" localSheetId="6">#REF!</definedName>
    <definedName name="Summe_StB_Decke_mit_Bodenbelag__Abhängdecke">#REF!</definedName>
    <definedName name="Summe_StB_Decke_mit_Natursteinbelag__Abhängdecke" localSheetId="6">#REF!</definedName>
    <definedName name="Summe_StB_Decke_mit_Natursteinbelag__Abhängdecke">#REF!</definedName>
    <definedName name="Summe_StB_Decke_mit_Natursteinbelag__ohne_Abhängdecke_über_GFA" localSheetId="6">#REF!</definedName>
    <definedName name="Summe_StB_Decke_mit_Natursteinbelag__ohne_Abhängdecke_über_GFA">#REF!</definedName>
    <definedName name="Summe_StB_Decke_über_Fernbahntrasse" localSheetId="6">#REF!</definedName>
    <definedName name="Summe_StB_Decke_über_Fernbahntrasse">#REF!</definedName>
    <definedName name="Summe_Stb_Decke_unter_Vorfahrt_Süd_und_Nord" localSheetId="6">#REF!</definedName>
    <definedName name="Summe_Stb_Decke_unter_Vorfahrt_Süd_und_Nord">#REF!</definedName>
    <definedName name="Summe_Stb_Stützen_zw._MAC_und_T2_Ebene_03" localSheetId="6">#REF!</definedName>
    <definedName name="Summe_Stb_Stützen_zw._MAC_und_T2_Ebene_03">#REF!</definedName>
    <definedName name="Summe_Straßen_auf_Erdrampe_mit_Böschungssicherung_C_Nord_E_03">'[11]321 C Nord Ebene 03'!$M$33</definedName>
    <definedName name="Summe_Straßen_auf_Erdrampe_mit_Böschungssicherung_C_Süd_E_03">'[11]341 C Süd Ebene 03'!$M$33</definedName>
    <definedName name="Summe_Straßen_auf_Stb_Dach_C_Nord_E_04">'[11]311 + 312 C Nord Ebene 04'!$M$24</definedName>
    <definedName name="Summe_Straßen_auf_Stb_Dach_C_Süd_E_04">'[11]331 + 332 C Süd Ebene 04'!$M$24</definedName>
    <definedName name="Summe_Straßen_auf_Stb_Stegen_und_Brücken_C_Nord_E_04">'[11]311 + 312 C Nord Ebene 04'!$M$26</definedName>
    <definedName name="Summe_Straßen_auf_Stb_Stegen_und_Brücken_C_Süd_E_04">'[11]331 + 332 C Süd Ebene 04'!$M$26</definedName>
    <definedName name="Summe_Straßen_C_Nord_E_03">'[11]321 C Nord Ebene 03'!$M$31</definedName>
    <definedName name="Summe_Straßen_C_Süd_E_03">'[11]341 C Süd Ebene 03'!$M$31</definedName>
    <definedName name="Summe_Straßen_TG_C_Süd_E_04">'[11]331 TG C Süd Ebene 04'!$M$26</definedName>
    <definedName name="Summe_Straßen_zw._MAC_und_T2_Ebene_03" localSheetId="6">#REF!</definedName>
    <definedName name="Summe_Straßen_zw._MAC_und_T2_Ebene_03">#REF!</definedName>
    <definedName name="Summe_Straßen_zw._MAC_und_T2_Ebene_04" localSheetId="6">#REF!</definedName>
    <definedName name="Summe_Straßen_zw._MAC_und_T2_Ebene_04">#REF!</definedName>
    <definedName name="Summe_Technik_Dachzentralen" localSheetId="6">#REF!</definedName>
    <definedName name="Summe_Technik_Dachzentralen">#REF!</definedName>
    <definedName name="Summe_Trommeldrehtüren_zw._MAC_und_T2_Ebene_03" localSheetId="6">#REF!</definedName>
    <definedName name="Summe_Trommeldrehtüren_zw._MAC_und_T2_Ebene_03">#REF!</definedName>
    <definedName name="Summe_Überdachung_Eingang_zu_T2_zw._MAC_und_T2_Ebene_04" localSheetId="6">#REF!</definedName>
    <definedName name="Summe_Überdachung_Eingang_zu_T2_zw._MAC_und_T2_Ebene_04">#REF!</definedName>
    <definedName name="Summe_Überzüge" localSheetId="6">#REF!</definedName>
    <definedName name="Summe_Überzüge">#REF!</definedName>
    <definedName name="Summe_Warmdach_begrünt_auf_StB_Decke_mit_Abhängdecke" localSheetId="6">#REF!</definedName>
    <definedName name="Summe_Warmdach_begrünt_auf_StB_Decke_mit_Abhängdecke">#REF!</definedName>
    <definedName name="Summe_Wasserbecken_zw._MAC_und_T2_Ebene_04" localSheetId="6">#REF!</definedName>
    <definedName name="Summe_Wasserbecken_zw._MAC_und_T2_Ebene_04">#REF!</definedName>
    <definedName name="Summe_Wasserhaltung" localSheetId="6">#REF!</definedName>
    <definedName name="Summe_Wasserhaltung">#REF!</definedName>
    <definedName name="Summe_Wegebegrenzungen_und_Traufkanten_Gebäude_C_Nord_E_03">'[11]321 C Nord Ebene 03'!$M$38</definedName>
    <definedName name="Summe_Wegebegrenzungen_und_Traufkanten_Gebäude_C_Nord_E_04">'[11]311 + 312 C Nord Ebene 04'!$M$31</definedName>
    <definedName name="Summe_Wegebegrenzungen_und_Traufkanten_Gebäude_C_Süd_E_03">'[11]341 C Süd Ebene 03'!$M$38</definedName>
    <definedName name="Summe_Wegebegrenzungen_und_Traufkanten_Gebäude_C_Süd_E_04">'[11]331 + 332 C Süd Ebene 04'!$M$31</definedName>
    <definedName name="Summe_Wegebegrenzungen_und_Traufkanten_Gebäude_TG_C_Süd_E_04">'[11]331 TG C Süd Ebene 04'!$M$30</definedName>
    <definedName name="Summe_Wegebegrenzungen_und_Traufkanten_Gebäude_zw._MAC_und_T2_E_03__0_90" localSheetId="6">#REF!</definedName>
    <definedName name="Summe_Wegebegrenzungen_und_Traufkanten_Gebäude_zw._MAC_und_T2_E_03__0_90">#REF!</definedName>
    <definedName name="Summe_Wegebegrenzungen_und_Traufkanten_Gebäude_zw._MAC_und_T2_Ebene_04" localSheetId="6">#REF!</definedName>
    <definedName name="Summe_Wegebegrenzungen_und_Traufkanten_Gebäude_zw._MAC_und_T2_Ebene_04">#REF!</definedName>
    <definedName name="TennisBallfang" localSheetId="6">Förderobergrenzen!$V$17</definedName>
    <definedName name="TennisBallfang">[7]Förderobergrenzen!$T$17</definedName>
    <definedName name="Tennisplätze" localSheetId="6">Förderobergrenzen!$V$16</definedName>
    <definedName name="Tennisplätze">[7]Förderobergrenzen!$T$16</definedName>
    <definedName name="TennisÜbung" localSheetId="6">Förderobergrenzen!$V$18</definedName>
    <definedName name="TennisÜbung">[7]Förderobergrenzen!$T$18</definedName>
    <definedName name="Termin" localSheetId="6">[10]Inputwerte!#REF!</definedName>
    <definedName name="Termin" localSheetId="2">[10]Inputwerte!#REF!</definedName>
    <definedName name="Termin" localSheetId="4">[10]Inputwerte!#REF!</definedName>
    <definedName name="Termin">[10]Inputwerte!#REF!</definedName>
    <definedName name="test" localSheetId="6">[13]Inputwerte!#REF!</definedName>
    <definedName name="test" localSheetId="2">[13]Inputwerte!#REF!</definedName>
    <definedName name="test" localSheetId="4">[13]Inputwerte!#REF!</definedName>
    <definedName name="test">[13]Inputwerte!#REF!</definedName>
    <definedName name="TilgInt1" localSheetId="6">[1]D_Antrag!$B$89</definedName>
    <definedName name="TilgInt1">[2]D_Antrag!$B$89</definedName>
    <definedName name="TilgInt2" localSheetId="6">[1]D_Antrag!$C$89</definedName>
    <definedName name="TilgInt2">[2]D_Antrag!$C$89</definedName>
    <definedName name="TilgInt3" localSheetId="6">[1]D_Antrag!$D$89</definedName>
    <definedName name="TilgInt3">[2]D_Antrag!$D$89</definedName>
    <definedName name="TilgInt4" localSheetId="6">[1]D_Antrag!$E$89</definedName>
    <definedName name="TilgInt4">[2]D_Antrag!$E$89</definedName>
    <definedName name="TilgInt5" localSheetId="6">[1]D_Antrag!$F$89</definedName>
    <definedName name="TilgInt5">[2]D_Antrag!$F$89</definedName>
    <definedName name="TilgInt6" localSheetId="6">[1]D_Antrag!$G$89</definedName>
    <definedName name="TilgInt6">[2]D_Antrag!$G$89</definedName>
    <definedName name="UBF_C_Nord_E_03">'[11]321 C Nord Ebene 03'!$Y$66</definedName>
    <definedName name="UBF_C_Nord_E_04">'[11]311 + 312 C Nord Ebene 04'!$Y$60</definedName>
    <definedName name="UBF_C_Süd_E_03">'[11]341 C Süd Ebene 03'!$Y$75</definedName>
    <definedName name="UBF_C_Süd_E_04">'[11]331 + 332 C Süd Ebene 04'!$Y$66</definedName>
    <definedName name="UBF_TG_C_Süd_E_04">'[11]331 TG C Süd Ebene 04'!$Y$51</definedName>
    <definedName name="UBF_zw._MAC_und_T2_E_03" localSheetId="6">#REF!</definedName>
    <definedName name="UBF_zw._MAC_und_T2_E_03">#REF!</definedName>
    <definedName name="UBF_zw._MAC_und_T2_E_04" localSheetId="6">#REF!</definedName>
    <definedName name="UBF_zw._MAC_und_T2_E_04">#REF!</definedName>
    <definedName name="Unterhalt" localSheetId="6">[10]Nebenrechnung!#REF!</definedName>
    <definedName name="Unterhalt" localSheetId="2">[10]Nebenrechnung!#REF!</definedName>
    <definedName name="Unterhalt" localSheetId="4">[10]Nebenrechnung!#REF!</definedName>
    <definedName name="Unterhalt">[10]Nebenrechnung!#REF!</definedName>
    <definedName name="V_Gast" localSheetId="1">Sportstättenaufstellung!#REF!</definedName>
    <definedName name="V_Gast" localSheetId="3">'Sportstättenaufstellung (2)'!#REF!</definedName>
    <definedName name="V_Gast">#REF!</definedName>
    <definedName name="V_Gymnastik" localSheetId="1">Sportstättenaufstellung!#REF!</definedName>
    <definedName name="V_Gymnastik" localSheetId="3">'Sportstättenaufstellung (2)'!#REF!</definedName>
    <definedName name="V_Gymnastik">#REF!</definedName>
    <definedName name="V_Kegel" localSheetId="1">Sportstättenaufstellung!#REF!</definedName>
    <definedName name="V_Kegel" localSheetId="3">'Sportstättenaufstellung (2)'!#REF!</definedName>
    <definedName name="V_Kegel">#REF!</definedName>
    <definedName name="V_Kraft" localSheetId="1">Sportstättenaufstellung!#REF!</definedName>
    <definedName name="V_Kraft" localSheetId="3">'Sportstättenaufstellung (2)'!#REF!</definedName>
    <definedName name="V_Kraft">#REF!</definedName>
    <definedName name="V_Umkleide" localSheetId="1">Sportstättenaufstellung!#REF!</definedName>
    <definedName name="V_Umkleide" localSheetId="3">'Sportstättenaufstellung (2)'!#REF!</definedName>
    <definedName name="V_Umkleide">#REF!</definedName>
    <definedName name="Verein" localSheetId="6">[5]Vereinsdaten!$B$3</definedName>
    <definedName name="Verein">[6]Vereinsdaten!$B$3</definedName>
    <definedName name="Vereinsheim">#REF!</definedName>
    <definedName name="Vereinsname">Deckblatt!$D$14</definedName>
    <definedName name="VereinsNr" localSheetId="6">[5]Vereinsdaten!$B$2</definedName>
    <definedName name="VereinsNr">[6]Vereinsdaten!$B$2</definedName>
    <definedName name="Vereinsnummer" localSheetId="2">[7]Objektakte!$D$12</definedName>
    <definedName name="Vereinsnummer" localSheetId="4">[7]Objektakte!$D$12</definedName>
    <definedName name="Vereinsnummer">Deckblatt!$D$15</definedName>
    <definedName name="Verwendung" localSheetId="6">[10]Inputwerte!#REF!</definedName>
    <definedName name="Verwendung" localSheetId="2">[10]Inputwerte!#REF!</definedName>
    <definedName name="Verwendung" localSheetId="4">[10]Inputwerte!#REF!</definedName>
    <definedName name="Verwendung">[10]Inputwerte!#REF!</definedName>
    <definedName name="VwZ" localSheetId="6">[1]D_Antrag!$H$191</definedName>
    <definedName name="VwZ">[2]D_Antrag!$H$191</definedName>
    <definedName name="VwzErfasst" localSheetId="6">[1]D_Antrag!$I$193</definedName>
    <definedName name="VwzErfasst">[2]D_Antrag!$I$193</definedName>
    <definedName name="VwzGew" localSheetId="6">[1]D_Antrag!$J$175</definedName>
    <definedName name="VwzGew">[2]D_Antrag!$J$175</definedName>
    <definedName name="Vwzkein" localSheetId="6">[1]D_Antrag!$J$174</definedName>
    <definedName name="Vwzkein">[2]D_Antrag!$J$174</definedName>
    <definedName name="VwzPriv" localSheetId="6">[1]D_Antrag!$J$176</definedName>
    <definedName name="VwzPriv">[2]D_Antrag!$J$176</definedName>
    <definedName name="Währung" localSheetId="6">[1]D_Start!$B$21</definedName>
    <definedName name="Währung">[2]D_Start!$B$21</definedName>
    <definedName name="Whz_Mengen" localSheetId="6">#REF!</definedName>
    <definedName name="Whz_Mengen">#REF!</definedName>
    <definedName name="wrn.Kosten._.Aussenanlagen." localSheetId="6" hidden="1">{#N/A,#N/A,TRUE,"C Nord Ebene 03";#N/A,#N/A,TRUE,"C Nord Ebene 04"}</definedName>
    <definedName name="wrn.Kosten._.Aussenanlagen." hidden="1">{#N/A,#N/A,TRUE,"C Nord Ebene 03";#N/A,#N/A,TRUE,"C Nord Ebene 04"}</definedName>
    <definedName name="x">#REF!</definedName>
    <definedName name="Z_Freianlage" localSheetId="1">Sportstättenaufstellung!$36:$56</definedName>
    <definedName name="Z_Freianlage" localSheetId="3">'Sportstättenaufstellung (2)'!$36:$56</definedName>
    <definedName name="Z_Freianlage">#REF!</definedName>
    <definedName name="Z_Halle" localSheetId="1">Sportstättenaufstellung!$61:$81</definedName>
    <definedName name="Z_Halle" localSheetId="3">'Sportstättenaufstellung (2)'!$61:$81</definedName>
    <definedName name="Z_Halle">#REF!</definedName>
    <definedName name="Z_Vereinsheim" localSheetId="1">Sportstättenaufstellung!$30:$35</definedName>
    <definedName name="Z_Vereinsheim" localSheetId="3">'Sportstättenaufstellung (2)'!$30:$35</definedName>
    <definedName name="Z_Vereinsheim">#REF!</definedName>
    <definedName name="_xlnm.Extract" localSheetId="6">#REF!</definedName>
    <definedName name="_xlnm.Extract">#REF!</definedName>
    <definedName name="ZinsInt1" localSheetId="6">[1]D_Antrag!$B$123</definedName>
    <definedName name="ZinsInt1">[2]D_Antrag!$B$123</definedName>
    <definedName name="ZinsInt2" localSheetId="6">[1]D_Antrag!$C$123</definedName>
    <definedName name="ZinsInt2">[2]D_Antrag!$C$123</definedName>
    <definedName name="Zinsint3" localSheetId="6">[1]D_Antrag!$D$123</definedName>
    <definedName name="Zinsint3">[2]D_Antrag!$D$123</definedName>
    <definedName name="ZinsInt4" localSheetId="6">[1]D_Antrag!$E$123</definedName>
    <definedName name="ZinsInt4">[2]D_Antrag!$E$123</definedName>
    <definedName name="ZinsInt5" localSheetId="6">[1]D_Antrag!$F$123</definedName>
    <definedName name="ZinsInt5">[2]D_Antrag!$F$123</definedName>
    <definedName name="ZinsInt6" localSheetId="6">[1]D_Antrag!$G$123</definedName>
    <definedName name="ZinsInt6">[2]D_Antrag!$G$123</definedName>
    <definedName name="Zisterne" localSheetId="1">Sportstättenaufstellung!#REF!</definedName>
    <definedName name="Zisterne" localSheetId="3">'Sportstättenaufstellung (2)'!#REF!</definedName>
    <definedName name="Zisterne">#REF!</definedName>
    <definedName name="ZusBlattAntrag" localSheetId="6">[1]D_Blaetter!#REF!</definedName>
    <definedName name="ZusBlattAntrag" localSheetId="2">[2]D_Blaetter!#REF!</definedName>
    <definedName name="ZusBlattAntrag" localSheetId="4">[2]D_Blaetter!#REF!</definedName>
    <definedName name="ZusBlattAntrag">[2]D_Blaetter!#REF!</definedName>
    <definedName name="ZusBlattAntrKredite" localSheetId="6">[1]D_Antrag!$C$29</definedName>
    <definedName name="ZusBlattAntrKredite">[2]D_Antrag!$C$29</definedName>
    <definedName name="ZusBlattBon" localSheetId="6">[1]D_Blaetter!#REF!</definedName>
    <definedName name="ZusBlattBon" localSheetId="2">[2]D_Blaetter!#REF!</definedName>
    <definedName name="ZusBlattBon" localSheetId="4">[2]D_Blaetter!#REF!</definedName>
    <definedName name="ZusBlattBon">[2]D_Blaetter!#REF!</definedName>
    <definedName name="ZusBlattBonK" localSheetId="6">[1]D_Blaetter!#REF!</definedName>
    <definedName name="ZusBlattBonK" localSheetId="2">[2]D_Blaetter!#REF!</definedName>
    <definedName name="ZusBlattBonK" localSheetId="4">[2]D_Blaetter!#REF!</definedName>
    <definedName name="ZusBlattBonK">[2]D_Blaetter!#REF!</definedName>
    <definedName name="ZusBlattKN" localSheetId="6">[1]D_Blaetter!#REF!</definedName>
    <definedName name="ZusBlattKN" localSheetId="2">[2]D_Blaetter!#REF!</definedName>
    <definedName name="ZusBlattKN" localSheetId="4">[2]D_Blaetter!#REF!</definedName>
    <definedName name="ZusBlattKN">[2]D_Blaetter!#REF!</definedName>
    <definedName name="ZusBlattKredite" localSheetId="6">[1]D_Antrag!$C$20</definedName>
    <definedName name="ZusBlattKredite">[2]D_Antrag!$C$20</definedName>
    <definedName name="ZusBlattSicherh" localSheetId="6">[1]D_Blaetter!#REF!</definedName>
    <definedName name="ZusBlattSicherh" localSheetId="2">[2]D_Blaetter!#REF!</definedName>
    <definedName name="ZusBlattSicherh" localSheetId="4">[2]D_Blaetter!#REF!</definedName>
    <definedName name="ZusBlattSicherh">[2]D_Blaetter!#REF!</definedName>
    <definedName name="ZusBlattUnterlagen" localSheetId="6">[1]D_Blaetter!$O$6</definedName>
    <definedName name="ZusBlattUnterlagen">[2]D_Blaetter!$O$6</definedName>
    <definedName name="Zweck" localSheetId="6">[10]Inputwerte!#REF!</definedName>
    <definedName name="Zweck" localSheetId="2">[10]Inputwerte!#REF!</definedName>
    <definedName name="Zweck" localSheetId="4">[10]Inputwerte!#REF!</definedName>
    <definedName name="Zweck">[10]Inputwerte!#REF!</definedName>
    <definedName name="ZweiKN" localSheetId="6">#REF!</definedName>
    <definedName name="ZweiKN" localSheetId="2">#REF!</definedName>
    <definedName name="ZweiKN" localSheetId="4">#REF!</definedName>
    <definedName name="ZweiKN">#REF!</definedName>
    <definedName name="ZweiTennishalle" localSheetId="6">Förderobergrenzen!$V$31</definedName>
    <definedName name="ZweiTennishalle">[7]Förderobergrenzen!$T$31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451" i="37" l="1"/>
  <c r="N451" i="37" s="1"/>
  <c r="N450" i="37"/>
  <c r="K450" i="37"/>
  <c r="K451" i="37" l="1"/>
  <c r="A4" i="36" l="1"/>
  <c r="G4" i="36"/>
  <c r="F4" i="36"/>
  <c r="D4" i="36"/>
  <c r="H4" i="36" s="1"/>
  <c r="C4" i="36"/>
  <c r="H4" i="30"/>
  <c r="G4" i="30"/>
  <c r="F4" i="30"/>
  <c r="D4" i="30"/>
  <c r="C4" i="30"/>
  <c r="G28" i="37"/>
  <c r="H28" i="37"/>
  <c r="K28" i="37" s="1"/>
  <c r="K29" i="37" s="1"/>
  <c r="K30" i="37" s="1"/>
  <c r="K32" i="37" s="1"/>
  <c r="K31" i="37"/>
  <c r="N31" i="37"/>
  <c r="G36" i="37"/>
  <c r="H36" i="37"/>
  <c r="K36" i="37" s="1"/>
  <c r="K37" i="37" s="1"/>
  <c r="K38" i="37" s="1"/>
  <c r="K40" i="37" s="1"/>
  <c r="K39" i="37"/>
  <c r="N39" i="37"/>
  <c r="G52" i="37"/>
  <c r="H52" i="37"/>
  <c r="K52" i="37" s="1"/>
  <c r="K53" i="37" s="1"/>
  <c r="K55" i="37"/>
  <c r="N55" i="37"/>
  <c r="G69" i="37"/>
  <c r="H69" i="37"/>
  <c r="K69" i="37" s="1"/>
  <c r="K70" i="37" s="1"/>
  <c r="K72" i="37"/>
  <c r="N72" i="37"/>
  <c r="G76" i="37"/>
  <c r="H76" i="37"/>
  <c r="K76" i="37" s="1"/>
  <c r="K77" i="37" s="1"/>
  <c r="K79" i="37"/>
  <c r="N79" i="37"/>
  <c r="G84" i="37"/>
  <c r="H84" i="37"/>
  <c r="K84" i="37" s="1"/>
  <c r="K85" i="37" s="1"/>
  <c r="K86" i="37" s="1"/>
  <c r="K88" i="37" s="1"/>
  <c r="K87" i="37"/>
  <c r="N87" i="37"/>
  <c r="G91" i="37"/>
  <c r="H91" i="37"/>
  <c r="K91" i="37" s="1"/>
  <c r="K92" i="37" s="1"/>
  <c r="K94" i="37"/>
  <c r="N94" i="37"/>
  <c r="G103" i="37"/>
  <c r="H103" i="37"/>
  <c r="K103" i="37" s="1"/>
  <c r="K104" i="37" s="1"/>
  <c r="K106" i="37"/>
  <c r="N106" i="37"/>
  <c r="G113" i="37"/>
  <c r="H113" i="37"/>
  <c r="K113" i="37" s="1"/>
  <c r="K116" i="37"/>
  <c r="N116" i="37"/>
  <c r="G120" i="37"/>
  <c r="H120" i="37"/>
  <c r="K120" i="37" s="1"/>
  <c r="K121" i="37" s="1"/>
  <c r="K123" i="37"/>
  <c r="N123" i="37"/>
  <c r="G127" i="37"/>
  <c r="H127" i="37"/>
  <c r="K127" i="37" s="1"/>
  <c r="K130" i="37"/>
  <c r="N130" i="37"/>
  <c r="G136" i="37"/>
  <c r="H136" i="37"/>
  <c r="K136" i="37" s="1"/>
  <c r="K137" i="37" s="1"/>
  <c r="K139" i="37"/>
  <c r="N139" i="37"/>
  <c r="G147" i="37"/>
  <c r="H147" i="37"/>
  <c r="K147" i="37" s="1"/>
  <c r="K150" i="37"/>
  <c r="N150" i="37"/>
  <c r="G155" i="37"/>
  <c r="H155" i="37"/>
  <c r="K155" i="37" s="1"/>
  <c r="K156" i="37" s="1"/>
  <c r="K158" i="37"/>
  <c r="N158" i="37"/>
  <c r="G163" i="37"/>
  <c r="H163" i="37"/>
  <c r="K163" i="37" s="1"/>
  <c r="K166" i="37"/>
  <c r="N166" i="37"/>
  <c r="G182" i="37"/>
  <c r="H182" i="37"/>
  <c r="K182" i="37" s="1"/>
  <c r="K183" i="37" s="1"/>
  <c r="K185" i="37"/>
  <c r="N185" i="37"/>
  <c r="G208" i="37"/>
  <c r="H208" i="37"/>
  <c r="G239" i="37"/>
  <c r="H239" i="37"/>
  <c r="K242" i="37"/>
  <c r="N242" i="37"/>
  <c r="G247" i="37"/>
  <c r="H247" i="37"/>
  <c r="K250" i="37"/>
  <c r="N250" i="37"/>
  <c r="G255" i="37"/>
  <c r="H255" i="37"/>
  <c r="K258" i="37"/>
  <c r="N258" i="37"/>
  <c r="G265" i="37"/>
  <c r="H265" i="37"/>
  <c r="K268" i="37"/>
  <c r="N268" i="37"/>
  <c r="G273" i="37"/>
  <c r="H273" i="37"/>
  <c r="K276" i="37"/>
  <c r="N276" i="37"/>
  <c r="G281" i="37"/>
  <c r="H281" i="37"/>
  <c r="K284" i="37"/>
  <c r="N284" i="37"/>
  <c r="G290" i="37"/>
  <c r="H290" i="37"/>
  <c r="G311" i="37"/>
  <c r="H311" i="37"/>
  <c r="K311" i="37" s="1"/>
  <c r="K314" i="37"/>
  <c r="N314" i="37"/>
  <c r="G321" i="37"/>
  <c r="H321" i="37"/>
  <c r="G324" i="37"/>
  <c r="H324" i="37"/>
  <c r="G327" i="37"/>
  <c r="H327" i="37"/>
  <c r="G330" i="37"/>
  <c r="H330" i="37"/>
  <c r="G332" i="37"/>
  <c r="H332" i="37"/>
  <c r="G362" i="37"/>
  <c r="H362" i="37"/>
  <c r="G372" i="37"/>
  <c r="H372" i="37"/>
  <c r="G385" i="37"/>
  <c r="H385" i="37"/>
  <c r="G398" i="37"/>
  <c r="H398" i="37"/>
  <c r="G407" i="37"/>
  <c r="H407" i="37"/>
  <c r="K410" i="37"/>
  <c r="N410" i="37"/>
  <c r="G415" i="37"/>
  <c r="H415" i="37"/>
  <c r="K418" i="37"/>
  <c r="N418" i="37"/>
  <c r="N91" i="37" l="1"/>
  <c r="N92" i="37" s="1"/>
  <c r="N52" i="37"/>
  <c r="N53" i="37" s="1"/>
  <c r="N76" i="37"/>
  <c r="N77" i="37" s="1"/>
  <c r="N28" i="37"/>
  <c r="N29" i="37" s="1"/>
  <c r="K312" i="37"/>
  <c r="K313" i="37" s="1"/>
  <c r="K315" i="37" s="1"/>
  <c r="K164" i="37"/>
  <c r="K165" i="37"/>
  <c r="K167" i="37" s="1"/>
  <c r="K148" i="37"/>
  <c r="K149" i="37" s="1"/>
  <c r="K151" i="37" s="1"/>
  <c r="K128" i="37"/>
  <c r="K129" i="37" s="1"/>
  <c r="K131" i="37" s="1"/>
  <c r="K114" i="37"/>
  <c r="K115" i="37" s="1"/>
  <c r="K117" i="37" s="1"/>
  <c r="N311" i="37"/>
  <c r="N312" i="37" s="1"/>
  <c r="N182" i="37"/>
  <c r="N163" i="37"/>
  <c r="N164" i="37" s="1"/>
  <c r="N155" i="37"/>
  <c r="N147" i="37"/>
  <c r="N148" i="37" s="1"/>
  <c r="N136" i="37"/>
  <c r="N127" i="37"/>
  <c r="N128" i="37" s="1"/>
  <c r="N120" i="37"/>
  <c r="N113" i="37"/>
  <c r="N114" i="37" s="1"/>
  <c r="N103" i="37"/>
  <c r="N84" i="37"/>
  <c r="N85" i="37" s="1"/>
  <c r="N69" i="37"/>
  <c r="N70" i="37" s="1"/>
  <c r="N36" i="37"/>
  <c r="N37" i="37" s="1"/>
  <c r="K415" i="37"/>
  <c r="N415" i="37"/>
  <c r="K273" i="37"/>
  <c r="N273" i="37"/>
  <c r="K255" i="37"/>
  <c r="N255" i="37"/>
  <c r="K239" i="37"/>
  <c r="N239" i="37"/>
  <c r="K184" i="37"/>
  <c r="K186" i="37" s="1"/>
  <c r="K157" i="37"/>
  <c r="K159" i="37" s="1"/>
  <c r="K138" i="37"/>
  <c r="K140" i="37" s="1"/>
  <c r="K122" i="37"/>
  <c r="K124" i="37" s="1"/>
  <c r="K105" i="37"/>
  <c r="K107" i="37" s="1"/>
  <c r="K407" i="37"/>
  <c r="N407" i="37"/>
  <c r="N313" i="37"/>
  <c r="N315" i="37" s="1"/>
  <c r="K281" i="37"/>
  <c r="N281" i="37"/>
  <c r="K265" i="37"/>
  <c r="N265" i="37"/>
  <c r="K247" i="37"/>
  <c r="N247" i="37"/>
  <c r="N93" i="37"/>
  <c r="N95" i="37" s="1"/>
  <c r="N78" i="37"/>
  <c r="N80" i="37" s="1"/>
  <c r="N54" i="37"/>
  <c r="N56" i="37" s="1"/>
  <c r="N30" i="37"/>
  <c r="K93" i="37"/>
  <c r="K95" i="37" s="1"/>
  <c r="K71" i="37"/>
  <c r="K54" i="37"/>
  <c r="K56" i="37" s="1"/>
  <c r="K78" i="37"/>
  <c r="K80" i="37" s="1"/>
  <c r="N149" i="37" l="1"/>
  <c r="N151" i="37" s="1"/>
  <c r="N38" i="37"/>
  <c r="N40" i="37" s="1"/>
  <c r="N129" i="37"/>
  <c r="N131" i="37" s="1"/>
  <c r="N86" i="37"/>
  <c r="N88" i="37" s="1"/>
  <c r="N165" i="37"/>
  <c r="N167" i="37" s="1"/>
  <c r="N104" i="37"/>
  <c r="N105" i="37" s="1"/>
  <c r="N107" i="37" s="1"/>
  <c r="N137" i="37"/>
  <c r="N138" i="37"/>
  <c r="N140" i="37" s="1"/>
  <c r="N183" i="37"/>
  <c r="N184" i="37" s="1"/>
  <c r="N186" i="37" s="1"/>
  <c r="N121" i="37"/>
  <c r="N122" i="37"/>
  <c r="N124" i="37" s="1"/>
  <c r="N156" i="37"/>
  <c r="N157" i="37" s="1"/>
  <c r="N159" i="37" s="1"/>
  <c r="N71" i="37"/>
  <c r="N73" i="37" s="1"/>
  <c r="N115" i="37"/>
  <c r="N117" i="37" s="1"/>
  <c r="K240" i="37"/>
  <c r="K241" i="37" s="1"/>
  <c r="K73" i="37"/>
  <c r="N240" i="37"/>
  <c r="N241" i="37" s="1"/>
  <c r="N282" i="37"/>
  <c r="N283" i="37" s="1"/>
  <c r="N285" i="37" s="1"/>
  <c r="K274" i="37"/>
  <c r="K275" i="37" s="1"/>
  <c r="K277" i="37" s="1"/>
  <c r="N32" i="37"/>
  <c r="K248" i="37"/>
  <c r="K249" i="37" s="1"/>
  <c r="K251" i="37" s="1"/>
  <c r="K282" i="37"/>
  <c r="K283" i="37" s="1"/>
  <c r="K285" i="37" s="1"/>
  <c r="N256" i="37"/>
  <c r="N257" i="37" s="1"/>
  <c r="N259" i="37" s="1"/>
  <c r="N416" i="37"/>
  <c r="N417" i="37" s="1"/>
  <c r="N419" i="37" s="1"/>
  <c r="K266" i="37"/>
  <c r="K267" i="37" s="1"/>
  <c r="K269" i="37" s="1"/>
  <c r="N408" i="37"/>
  <c r="N409" i="37" s="1"/>
  <c r="N411" i="37" s="1"/>
  <c r="N274" i="37"/>
  <c r="N275" i="37" s="1"/>
  <c r="N277" i="37" s="1"/>
  <c r="N248" i="37"/>
  <c r="N249" i="37" s="1"/>
  <c r="N251" i="37" s="1"/>
  <c r="K408" i="37"/>
  <c r="K409" i="37" s="1"/>
  <c r="K411" i="37" s="1"/>
  <c r="N266" i="37"/>
  <c r="N267" i="37" s="1"/>
  <c r="N269" i="37" s="1"/>
  <c r="K256" i="37"/>
  <c r="K257" i="37" s="1"/>
  <c r="K259" i="37" s="1"/>
  <c r="K416" i="37"/>
  <c r="K417" i="37" s="1"/>
  <c r="K419" i="37" s="1"/>
  <c r="N243" i="37" l="1"/>
  <c r="N448" i="37"/>
  <c r="K243" i="37"/>
  <c r="K449" i="37" s="1"/>
  <c r="K448" i="37"/>
  <c r="N449" i="37"/>
  <c r="D110" i="36" l="1"/>
  <c r="C102" i="36"/>
  <c r="F104" i="36" s="1"/>
  <c r="C98" i="36"/>
  <c r="C90" i="36"/>
  <c r="C92" i="36" s="1"/>
  <c r="C93" i="36" s="1"/>
  <c r="C99" i="36" s="1"/>
  <c r="I69" i="36"/>
  <c r="D73" i="36" s="1"/>
  <c r="H69" i="36"/>
  <c r="G69" i="36"/>
  <c r="F69" i="36"/>
  <c r="D69" i="36"/>
  <c r="C69" i="36"/>
  <c r="D72" i="36" s="1"/>
  <c r="D74" i="36" s="1"/>
  <c r="J68" i="36"/>
  <c r="J67" i="36"/>
  <c r="J66" i="36"/>
  <c r="J65" i="36"/>
  <c r="J64" i="36"/>
  <c r="J63" i="36"/>
  <c r="J62" i="36"/>
  <c r="J61" i="36"/>
  <c r="J60" i="36"/>
  <c r="J59" i="36"/>
  <c r="J58" i="36"/>
  <c r="J57" i="36"/>
  <c r="J56" i="36"/>
  <c r="J55" i="36"/>
  <c r="J54" i="36"/>
  <c r="J53" i="36"/>
  <c r="J52" i="36"/>
  <c r="J51" i="36"/>
  <c r="J50" i="36"/>
  <c r="J49" i="36"/>
  <c r="J48" i="36"/>
  <c r="J47" i="36"/>
  <c r="J46" i="36"/>
  <c r="J45" i="36"/>
  <c r="J44" i="36"/>
  <c r="J43" i="36"/>
  <c r="J42" i="36"/>
  <c r="J41" i="36"/>
  <c r="J40" i="36"/>
  <c r="J39" i="36"/>
  <c r="J38" i="36"/>
  <c r="J37" i="36"/>
  <c r="J36" i="36"/>
  <c r="J35" i="36"/>
  <c r="J34" i="36"/>
  <c r="J33" i="36"/>
  <c r="J32" i="36"/>
  <c r="J31" i="36"/>
  <c r="J30" i="36"/>
  <c r="J29" i="36"/>
  <c r="J28" i="36"/>
  <c r="J27" i="36"/>
  <c r="J26" i="36"/>
  <c r="J25" i="36"/>
  <c r="J24" i="36"/>
  <c r="M76" i="35"/>
  <c r="K76" i="35"/>
  <c r="I76" i="35"/>
  <c r="G76" i="35"/>
  <c r="E76" i="35"/>
  <c r="M75" i="35"/>
  <c r="K75" i="35"/>
  <c r="I75" i="35"/>
  <c r="G75" i="35"/>
  <c r="E75" i="35"/>
  <c r="M74" i="35"/>
  <c r="K74" i="35"/>
  <c r="I74" i="35"/>
  <c r="G74" i="35"/>
  <c r="E74" i="35"/>
  <c r="M73" i="35"/>
  <c r="K73" i="35"/>
  <c r="I73" i="35"/>
  <c r="G73" i="35"/>
  <c r="E73" i="35"/>
  <c r="M72" i="35"/>
  <c r="K72" i="35"/>
  <c r="I72" i="35"/>
  <c r="G72" i="35"/>
  <c r="E72" i="35"/>
  <c r="M71" i="35"/>
  <c r="K71" i="35"/>
  <c r="I71" i="35"/>
  <c r="G71" i="35"/>
  <c r="E71" i="35"/>
  <c r="M70" i="35"/>
  <c r="K70" i="35"/>
  <c r="I70" i="35"/>
  <c r="G70" i="35"/>
  <c r="E70" i="35"/>
  <c r="M69" i="35"/>
  <c r="K69" i="35"/>
  <c r="I69" i="35"/>
  <c r="G69" i="35"/>
  <c r="E69" i="35"/>
  <c r="M68" i="35"/>
  <c r="K68" i="35"/>
  <c r="I68" i="35"/>
  <c r="G68" i="35"/>
  <c r="E68" i="35"/>
  <c r="M67" i="35"/>
  <c r="K67" i="35"/>
  <c r="I67" i="35"/>
  <c r="G67" i="35"/>
  <c r="E67" i="35"/>
  <c r="M66" i="35"/>
  <c r="K66" i="35"/>
  <c r="I66" i="35"/>
  <c r="G66" i="35"/>
  <c r="E66" i="35"/>
  <c r="G57" i="35"/>
  <c r="E57" i="35"/>
  <c r="G56" i="35"/>
  <c r="E56" i="35"/>
  <c r="G55" i="35"/>
  <c r="E55" i="35"/>
  <c r="G54" i="35"/>
  <c r="E54" i="35"/>
  <c r="G53" i="35"/>
  <c r="E53" i="35"/>
  <c r="G52" i="35"/>
  <c r="E52" i="35"/>
  <c r="G51" i="35"/>
  <c r="E51" i="35"/>
  <c r="V34" i="35"/>
  <c r="C34" i="35"/>
  <c r="V33" i="35"/>
  <c r="C33" i="35"/>
  <c r="V32" i="35"/>
  <c r="C32" i="35"/>
  <c r="V31" i="35"/>
  <c r="C31" i="35"/>
  <c r="V30" i="35"/>
  <c r="C30" i="35"/>
  <c r="M97" i="31"/>
  <c r="N97" i="31"/>
  <c r="M98" i="31"/>
  <c r="N98" i="31"/>
  <c r="M99" i="31"/>
  <c r="N99" i="31"/>
  <c r="M100" i="31"/>
  <c r="N100" i="31"/>
  <c r="M101" i="31"/>
  <c r="N101" i="31"/>
  <c r="M102" i="31"/>
  <c r="N102" i="31"/>
  <c r="N96" i="31"/>
  <c r="M96" i="31"/>
  <c r="M83" i="31"/>
  <c r="N83" i="31"/>
  <c r="O83" i="31"/>
  <c r="P83" i="31"/>
  <c r="Q83" i="31"/>
  <c r="M84" i="31"/>
  <c r="N84" i="31"/>
  <c r="O84" i="31"/>
  <c r="P84" i="31"/>
  <c r="Q84" i="31"/>
  <c r="M85" i="31"/>
  <c r="N85" i="31"/>
  <c r="O85" i="31"/>
  <c r="P85" i="31"/>
  <c r="Q85" i="31"/>
  <c r="M86" i="31"/>
  <c r="N86" i="31"/>
  <c r="O86" i="31"/>
  <c r="P86" i="31"/>
  <c r="Q86" i="31"/>
  <c r="M87" i="31"/>
  <c r="N87" i="31"/>
  <c r="O87" i="31"/>
  <c r="P87" i="31"/>
  <c r="Q87" i="31"/>
  <c r="M88" i="31"/>
  <c r="N88" i="31"/>
  <c r="O88" i="31"/>
  <c r="P88" i="31"/>
  <c r="Q88" i="31"/>
  <c r="M89" i="31"/>
  <c r="N89" i="31"/>
  <c r="O89" i="31"/>
  <c r="P89" i="31"/>
  <c r="Q89" i="31"/>
  <c r="M90" i="31"/>
  <c r="N90" i="31"/>
  <c r="O90" i="31"/>
  <c r="P90" i="31"/>
  <c r="Q90" i="31"/>
  <c r="M91" i="31"/>
  <c r="N91" i="31"/>
  <c r="O91" i="31"/>
  <c r="P91" i="31"/>
  <c r="Q91" i="31"/>
  <c r="M92" i="31"/>
  <c r="N92" i="31"/>
  <c r="O92" i="31"/>
  <c r="P92" i="31"/>
  <c r="Q92" i="31"/>
  <c r="Q82" i="31"/>
  <c r="P82" i="31"/>
  <c r="M82" i="31"/>
  <c r="N82" i="31"/>
  <c r="O82" i="31"/>
  <c r="W64" i="31"/>
  <c r="J69" i="36" l="1"/>
  <c r="C104" i="36"/>
  <c r="C103" i="36"/>
  <c r="E72" i="36"/>
  <c r="E73" i="36"/>
  <c r="C70" i="36"/>
  <c r="E52" i="15"/>
  <c r="G52" i="15"/>
  <c r="E53" i="15"/>
  <c r="G53" i="15"/>
  <c r="E54" i="15"/>
  <c r="G54" i="15"/>
  <c r="E55" i="15"/>
  <c r="G55" i="15"/>
  <c r="E56" i="15"/>
  <c r="G56" i="15"/>
  <c r="E57" i="15"/>
  <c r="G57" i="15"/>
  <c r="G51" i="15"/>
  <c r="E51" i="15"/>
  <c r="X49" i="31"/>
  <c r="Z49" i="31"/>
  <c r="X50" i="31"/>
  <c r="X51" i="31"/>
  <c r="X52" i="31"/>
  <c r="X53" i="31"/>
  <c r="X54" i="31"/>
  <c r="X55" i="31"/>
  <c r="M70" i="15"/>
  <c r="M68" i="15"/>
  <c r="I74" i="15"/>
  <c r="I70" i="15"/>
  <c r="G75" i="15"/>
  <c r="G67" i="15"/>
  <c r="E74" i="15"/>
  <c r="E72" i="15"/>
  <c r="E70" i="15"/>
  <c r="E68" i="15"/>
  <c r="E66" i="15"/>
  <c r="E67" i="15"/>
  <c r="I67" i="15"/>
  <c r="K67" i="15"/>
  <c r="M67" i="15"/>
  <c r="G68" i="15"/>
  <c r="I68" i="15"/>
  <c r="K68" i="15"/>
  <c r="E69" i="15"/>
  <c r="G69" i="15"/>
  <c r="I69" i="15"/>
  <c r="K69" i="15"/>
  <c r="M69" i="15"/>
  <c r="G70" i="15"/>
  <c r="K70" i="15"/>
  <c r="E71" i="15"/>
  <c r="G71" i="15"/>
  <c r="I71" i="15"/>
  <c r="K71" i="15"/>
  <c r="M71" i="15"/>
  <c r="G72" i="15"/>
  <c r="I72" i="15"/>
  <c r="K72" i="15"/>
  <c r="M72" i="15"/>
  <c r="E73" i="15"/>
  <c r="G73" i="15"/>
  <c r="I73" i="15"/>
  <c r="K73" i="15"/>
  <c r="M73" i="15"/>
  <c r="G74" i="15"/>
  <c r="K74" i="15"/>
  <c r="M74" i="15"/>
  <c r="E75" i="15"/>
  <c r="I75" i="15"/>
  <c r="K75" i="15"/>
  <c r="M75" i="15"/>
  <c r="E76" i="15"/>
  <c r="G76" i="15"/>
  <c r="I76" i="15"/>
  <c r="K76" i="15"/>
  <c r="M76" i="15"/>
  <c r="M66" i="15"/>
  <c r="K66" i="15"/>
  <c r="I66" i="15"/>
  <c r="G66" i="15"/>
  <c r="AD64" i="31"/>
  <c r="Y64" i="31"/>
  <c r="AM64" i="31"/>
  <c r="AM74" i="31"/>
  <c r="AJ74" i="31"/>
  <c r="AD74" i="31"/>
  <c r="Y74" i="31"/>
  <c r="W74" i="31"/>
  <c r="AM73" i="31"/>
  <c r="AJ73" i="31"/>
  <c r="AD73" i="31"/>
  <c r="Y73" i="31"/>
  <c r="W73" i="31"/>
  <c r="AM72" i="31"/>
  <c r="AJ72" i="31"/>
  <c r="AD72" i="31"/>
  <c r="Y72" i="31"/>
  <c r="W72" i="31"/>
  <c r="AM71" i="31"/>
  <c r="AJ71" i="31"/>
  <c r="AD71" i="31"/>
  <c r="Y71" i="31"/>
  <c r="W71" i="31"/>
  <c r="AM70" i="31"/>
  <c r="AJ70" i="31"/>
  <c r="AD70" i="31"/>
  <c r="Y70" i="31"/>
  <c r="W70" i="31"/>
  <c r="AM69" i="31"/>
  <c r="AJ69" i="31"/>
  <c r="AD69" i="31"/>
  <c r="Y69" i="31"/>
  <c r="W69" i="31"/>
  <c r="AM68" i="31"/>
  <c r="AJ68" i="31"/>
  <c r="AD68" i="31"/>
  <c r="Y68" i="31"/>
  <c r="W68" i="31"/>
  <c r="AM67" i="31"/>
  <c r="AJ67" i="31"/>
  <c r="AD67" i="31"/>
  <c r="Y67" i="31"/>
  <c r="W67" i="31"/>
  <c r="AM66" i="31"/>
  <c r="AJ66" i="31"/>
  <c r="AD66" i="31"/>
  <c r="Y66" i="31"/>
  <c r="W66" i="31"/>
  <c r="AM65" i="31"/>
  <c r="AJ65" i="31"/>
  <c r="AD65" i="31"/>
  <c r="Y65" i="31"/>
  <c r="W65" i="31"/>
  <c r="AJ64" i="31"/>
  <c r="Z56" i="31"/>
  <c r="X56" i="31"/>
  <c r="Z55" i="31"/>
  <c r="Z54" i="31"/>
  <c r="Z53" i="31"/>
  <c r="Z52" i="31"/>
  <c r="Z51" i="31"/>
  <c r="Z50" i="31"/>
  <c r="D69" i="30"/>
  <c r="V34" i="15"/>
  <c r="V33" i="15"/>
  <c r="V32" i="15"/>
  <c r="V31" i="15"/>
  <c r="V30" i="15"/>
  <c r="D110" i="30"/>
  <c r="C102" i="30"/>
  <c r="F104" i="30" s="1"/>
  <c r="C98" i="30"/>
  <c r="C90" i="30"/>
  <c r="C92" i="30" s="1"/>
  <c r="C93" i="30" s="1"/>
  <c r="I69" i="30"/>
  <c r="D73" i="30" s="1"/>
  <c r="H69" i="30"/>
  <c r="G69" i="30"/>
  <c r="F69" i="30"/>
  <c r="C69" i="30"/>
  <c r="J33" i="30"/>
  <c r="J59" i="30"/>
  <c r="C34" i="15"/>
  <c r="C33" i="15"/>
  <c r="C32" i="15"/>
  <c r="C31" i="15"/>
  <c r="C30" i="15"/>
  <c r="J56" i="30"/>
  <c r="J30" i="30"/>
  <c r="J68" i="30"/>
  <c r="J58" i="30"/>
  <c r="J38" i="30"/>
  <c r="J29" i="30"/>
  <c r="J34" i="30"/>
  <c r="J46" i="30"/>
  <c r="J61" i="30"/>
  <c r="J49" i="30"/>
  <c r="J40" i="30"/>
  <c r="J54" i="30"/>
  <c r="J41" i="30"/>
  <c r="J48" i="30"/>
  <c r="J51" i="30"/>
  <c r="J39" i="30"/>
  <c r="J55" i="30"/>
  <c r="J67" i="30"/>
  <c r="J64" i="30"/>
  <c r="J62" i="30"/>
  <c r="J35" i="30"/>
  <c r="J32" i="30"/>
  <c r="J66" i="30"/>
  <c r="J25" i="30"/>
  <c r="J60" i="30"/>
  <c r="J26" i="30"/>
  <c r="J27" i="30"/>
  <c r="J65" i="30"/>
  <c r="J28" i="30"/>
  <c r="J52" i="30"/>
  <c r="J43" i="30"/>
  <c r="J45" i="30"/>
  <c r="J37" i="30"/>
  <c r="J50" i="30"/>
  <c r="J63" i="30"/>
  <c r="J42" i="30"/>
  <c r="J53" i="30"/>
  <c r="J31" i="30"/>
  <c r="J47" i="30"/>
  <c r="J57" i="30"/>
  <c r="J36" i="30"/>
  <c r="J44" i="30"/>
  <c r="J24" i="30"/>
  <c r="J72" i="36" l="1"/>
  <c r="F86" i="36" s="1"/>
  <c r="C106" i="36"/>
  <c r="C107" i="36" s="1"/>
  <c r="C99" i="30"/>
  <c r="D72" i="30"/>
  <c r="D74" i="30" s="1"/>
  <c r="E72" i="30" s="1"/>
  <c r="C106" i="30" s="1"/>
  <c r="J69" i="30"/>
  <c r="C103" i="30"/>
  <c r="C104" i="30" s="1"/>
  <c r="C70" i="30"/>
  <c r="C112" i="36" l="1"/>
  <c r="A110" i="36"/>
  <c r="F92" i="36"/>
  <c r="F93" i="36" s="1"/>
  <c r="F107" i="36" s="1"/>
  <c r="C111" i="36" s="1"/>
  <c r="C110" i="36" s="1"/>
  <c r="E73" i="30"/>
  <c r="J72" i="30"/>
  <c r="F86" i="30" s="1"/>
  <c r="F92" i="30" s="1"/>
  <c r="C107" i="30"/>
  <c r="F93" i="30" l="1"/>
  <c r="F107" i="30" s="1"/>
  <c r="C111" i="30" s="1"/>
  <c r="C112" i="30"/>
  <c r="A110" i="30"/>
  <c r="C110" i="3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Polotzek Alexander</author>
  </authors>
  <commentList>
    <comment ref="C4" authorId="0" shapeId="0" xr:uid="{98ECBF66-83D1-4AB4-9335-3435E10E7302}">
      <text>
        <r>
          <rPr>
            <b/>
            <sz val="9"/>
            <color indexed="81"/>
            <rFont val="Tahoma"/>
            <family val="2"/>
          </rPr>
          <t>Sportlich genutzte Hallen mit einer Raumhöhe von mindestens 5,5 m sowie einem Sportboden nach DIN V 18032 Teil 2 und einer besonderen sportspezifischen Ausstattung (Beleuchtung, Schall-, Heizungs-, Belüftungsanlagen)</t>
        </r>
      </text>
    </comment>
    <comment ref="D4" authorId="0" shapeId="0" xr:uid="{43375A77-62FA-4A9F-9DCA-D20C4F6FF337}">
      <text>
        <r>
          <rPr>
            <b/>
            <sz val="9"/>
            <color indexed="81"/>
            <rFont val="Tahoma"/>
            <family val="2"/>
          </rPr>
          <t>Umkleiden, Duschen,
Schiedsrichter-,
WC+Heizung+Verkehrflächen (falls rein Sportbereich, sonst anteilig</t>
        </r>
      </text>
    </comment>
    <comment ref="F4" authorId="0" shapeId="0" xr:uid="{25009949-4AB2-4E60-A092-B44749209E0C}">
      <text>
        <r>
          <rPr>
            <b/>
            <sz val="9"/>
            <color indexed="81"/>
            <rFont val="Tahoma"/>
            <family val="2"/>
          </rPr>
          <t>mit mind. 2,5m Raumhöhe und sportgeeigneter Ausstattung</t>
        </r>
      </text>
    </comment>
    <comment ref="G4" authorId="0" shapeId="0" xr:uid="{AC806FD3-3F0B-43F8-995C-B1D419054339}">
      <text>
        <r>
          <rPr>
            <b/>
            <sz val="9"/>
            <color indexed="81"/>
            <rFont val="Tahoma"/>
            <family val="2"/>
          </rPr>
          <t xml:space="preserve">Geräteraum (Sport),
Werkstatt- und Platzwarträume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Polotzek Alexander</author>
  </authors>
  <commentList>
    <comment ref="C4" authorId="0" shapeId="0" xr:uid="{E9217F08-81C3-4FCB-B44D-832E6025382A}">
      <text>
        <r>
          <rPr>
            <b/>
            <sz val="9"/>
            <color indexed="81"/>
            <rFont val="Tahoma"/>
            <family val="2"/>
          </rPr>
          <t>Sportlich genutzte Hallen mit einer Raumhöhe von mindestens 5,5 m sowie einem Sportboden nach DIN V 18032 Teil 2 und einer besonderen sportspezifischen Ausstattung (Beleuchtung, Schall-, Heizungs-, Belüftungsanlagen)</t>
        </r>
      </text>
    </comment>
    <comment ref="D4" authorId="0" shapeId="0" xr:uid="{5A123D43-49CA-4007-88D6-9BB0FEC71E26}">
      <text>
        <r>
          <rPr>
            <b/>
            <sz val="9"/>
            <color indexed="81"/>
            <rFont val="Tahoma"/>
            <family val="2"/>
          </rPr>
          <t>Umkleiden, Duschen,
Schiedsrichter-,
WC+Heizung+Verkehrflächen (falls rein Sportbereich, sonst anteilig</t>
        </r>
      </text>
    </comment>
    <comment ref="F4" authorId="0" shapeId="0" xr:uid="{F9B4CEB7-557F-4136-BA1F-F25C79B95105}">
      <text>
        <r>
          <rPr>
            <b/>
            <sz val="9"/>
            <color indexed="81"/>
            <rFont val="Tahoma"/>
            <family val="2"/>
          </rPr>
          <t>mit mind. 2,5m Raumhöhe und sportgeeigneter Ausstattung</t>
        </r>
      </text>
    </comment>
    <comment ref="G4" authorId="0" shapeId="0" xr:uid="{A91297C6-0ADA-4EB1-9FD6-9FD5E7849F9E}">
      <text>
        <r>
          <rPr>
            <b/>
            <sz val="9"/>
            <color indexed="81"/>
            <rFont val="Tahoma"/>
            <family val="2"/>
          </rPr>
          <t xml:space="preserve">Geräteraum (Sport),
Werkstatt- und Platzwarträume
</t>
        </r>
      </text>
    </comment>
  </commentList>
</comments>
</file>

<file path=xl/sharedStrings.xml><?xml version="1.0" encoding="utf-8"?>
<sst xmlns="http://schemas.openxmlformats.org/spreadsheetml/2006/main" count="1385" uniqueCount="604">
  <si>
    <t>Vereinsname:</t>
  </si>
  <si>
    <t>Vereinsnummer:</t>
  </si>
  <si>
    <t>Freianlage</t>
  </si>
  <si>
    <t>Vereinsheim</t>
  </si>
  <si>
    <t>Rasenspielfeld</t>
  </si>
  <si>
    <t>Tennisplatz</t>
  </si>
  <si>
    <t>Reitplatz</t>
  </si>
  <si>
    <t>Tennenspielfeld</t>
  </si>
  <si>
    <t>Golfplatz</t>
  </si>
  <si>
    <t>Stockbahnen</t>
  </si>
  <si>
    <t>Allwetterplatz</t>
  </si>
  <si>
    <t>Sporthalle</t>
  </si>
  <si>
    <t>Tennishalle</t>
  </si>
  <si>
    <t>Reithalle</t>
  </si>
  <si>
    <t>Kletterhalle</t>
  </si>
  <si>
    <t>Kampfsport/Dojo</t>
  </si>
  <si>
    <t>Stockschützenhalle</t>
  </si>
  <si>
    <t>Postadresse der Sportstätte</t>
  </si>
  <si>
    <t>F_Frei</t>
  </si>
  <si>
    <t>Sonstige Halle</t>
  </si>
  <si>
    <t>H_Frei</t>
  </si>
  <si>
    <t>Gaststätte</t>
  </si>
  <si>
    <t>Kegelanlage</t>
  </si>
  <si>
    <t>Gymnastikraum</t>
  </si>
  <si>
    <t>Zisterne</t>
  </si>
  <si>
    <t>Brunnen</t>
  </si>
  <si>
    <t>Flutlicht</t>
  </si>
  <si>
    <t>Beregnung</t>
  </si>
  <si>
    <t>Gymnastik</t>
  </si>
  <si>
    <t>Ballsport</t>
  </si>
  <si>
    <t>Turnen</t>
  </si>
  <si>
    <t>Gesundheit</t>
  </si>
  <si>
    <t>Tanzen</t>
  </si>
  <si>
    <t>Straße</t>
  </si>
  <si>
    <t>PLZ/Ort</t>
  </si>
  <si>
    <t>Bayerischer Landes-Sportverband e.V.</t>
  </si>
  <si>
    <t>Georg-Brauchle-Ring 93</t>
  </si>
  <si>
    <t>80992 München</t>
  </si>
  <si>
    <t>Fax:     +49 (0)89 / 15702-410</t>
  </si>
  <si>
    <t>Angaben zum Verein</t>
  </si>
  <si>
    <t/>
  </si>
  <si>
    <t>Anlage</t>
  </si>
  <si>
    <t>Art</t>
  </si>
  <si>
    <t>Baujahr</t>
  </si>
  <si>
    <t>Gemarkung</t>
  </si>
  <si>
    <t>Flurnummer</t>
  </si>
  <si>
    <t>Länge</t>
  </si>
  <si>
    <t>Breite</t>
  </si>
  <si>
    <t>qm Kletterfläche</t>
  </si>
  <si>
    <t>qm</t>
  </si>
  <si>
    <t>Anzahl</t>
  </si>
  <si>
    <t>Objektakte</t>
  </si>
  <si>
    <r>
      <rPr>
        <b/>
        <sz val="16"/>
        <color indexed="10"/>
        <rFont val="Calibri"/>
        <family val="2"/>
      </rPr>
      <t>WICHTIG:</t>
    </r>
    <r>
      <rPr>
        <sz val="16"/>
        <color indexed="8"/>
        <rFont val="Calibri"/>
        <family val="2"/>
      </rPr>
      <t xml:space="preserve"> Um mit der Bearbeitung beginnen zu können, muss erstmal auf "</t>
    </r>
    <r>
      <rPr>
        <b/>
        <sz val="16"/>
        <color indexed="8"/>
        <rFont val="Calibri"/>
        <family val="2"/>
      </rPr>
      <t>Bearbeitung aktivieren</t>
    </r>
    <r>
      <rPr>
        <sz val="16"/>
        <color indexed="8"/>
        <rFont val="Calibri"/>
        <family val="2"/>
      </rPr>
      <t>" und "</t>
    </r>
    <r>
      <rPr>
        <b/>
        <sz val="16"/>
        <color indexed="8"/>
        <rFont val="Calibri"/>
        <family val="2"/>
      </rPr>
      <t>Inhalte aktivieren</t>
    </r>
    <r>
      <rPr>
        <sz val="16"/>
        <color indexed="8"/>
        <rFont val="Calibri"/>
        <family val="2"/>
      </rPr>
      <t xml:space="preserve">" geklickt werden. Dieser Dialog wird im oberen Bereich von Excel angezeigt. </t>
    </r>
  </si>
  <si>
    <r>
      <rPr>
        <b/>
        <sz val="16"/>
        <color indexed="8"/>
        <rFont val="Calibri"/>
        <family val="2"/>
      </rPr>
      <t>Hinweis</t>
    </r>
    <r>
      <rPr>
        <sz val="16"/>
        <color indexed="8"/>
        <rFont val="Calibri"/>
        <family val="2"/>
      </rPr>
      <t xml:space="preserve">: Es sind nur Sportanlagen anzugeben, welche im Eigentum des Vereins und/oder ein richtlinienkonformes Nutzungsrecht aufweisen (vgl. SportFöR Abschnitt C, Nr. 3.4). Sportanlagen welche nur kurzzeitig von dem Verein angemietet werden (z.B. städtische Halle, die für 2 Stunden pro Woche vom Verein gemietet wird), sind nicht aufzuführen. </t>
    </r>
  </si>
  <si>
    <t>Telefon: +49 (0)89 / 15702-462</t>
  </si>
  <si>
    <t>Geschäftsfeld Dienstleistungsproduktion</t>
  </si>
  <si>
    <t>Ressort Förderung Sportstätte</t>
  </si>
  <si>
    <t>Umkleiden/Duschen</t>
  </si>
  <si>
    <t>Kraft/Fitnessraum</t>
  </si>
  <si>
    <t>Erläuterung</t>
  </si>
  <si>
    <t>Listenauswahl durch Namensdefinition und Indirekt</t>
  </si>
  <si>
    <t>Bsp.</t>
  </si>
  <si>
    <t>Freianlage aus Konfiguration</t>
  </si>
  <si>
    <t>Bereich, Liste unter der Tabellenüberschrift Freianlage</t>
  </si>
  <si>
    <t>mömöl</t>
  </si>
  <si>
    <t>ömömö</t>
  </si>
  <si>
    <t>Grundstücksnachweis:</t>
  </si>
  <si>
    <t>Vertragslaufzeit bis:</t>
  </si>
  <si>
    <t>Grundstückverhältnisse:</t>
  </si>
  <si>
    <t>Verlängerung:</t>
  </si>
  <si>
    <t>Angaben zur Sportanlage</t>
  </si>
  <si>
    <t>Ballfang</t>
  </si>
  <si>
    <t>Fläche</t>
  </si>
  <si>
    <t>Plätze</t>
  </si>
  <si>
    <t>Bahnen</t>
  </si>
  <si>
    <t>ja</t>
  </si>
  <si>
    <t>nein</t>
  </si>
  <si>
    <t>Gebäude</t>
  </si>
  <si>
    <t>Ballsportarten</t>
  </si>
  <si>
    <t>Nr.:</t>
  </si>
  <si>
    <t>Sporthallen</t>
  </si>
  <si>
    <t>Ballf</t>
  </si>
  <si>
    <t>Tennispl</t>
  </si>
  <si>
    <t>Beachanlage</t>
  </si>
  <si>
    <t>Leichtathletikanlage</t>
  </si>
  <si>
    <t>Kunstrasenspielfeld</t>
  </si>
  <si>
    <t>Leichtathletikbahn</t>
  </si>
  <si>
    <t>Digi Bezeichnungen</t>
  </si>
  <si>
    <t>Beregnungsanlage</t>
  </si>
  <si>
    <t>Trainingsbeleuchtung</t>
  </si>
  <si>
    <t>über Sonstiges</t>
  </si>
  <si>
    <r>
      <t xml:space="preserve">Über welche eigenen Hallen verfügen Sie?
</t>
    </r>
    <r>
      <rPr>
        <i/>
        <sz val="10"/>
        <color indexed="8"/>
        <rFont val="Arial"/>
        <family val="2"/>
      </rPr>
      <t>(Auswahlmöglichkeit in den grauen Dropdown-Feldern)</t>
    </r>
  </si>
  <si>
    <t>Erbbaurechtsvertrag</t>
  </si>
  <si>
    <t>Mietvertrag</t>
  </si>
  <si>
    <t>Pachtvertrag</t>
  </si>
  <si>
    <t>Dienstbarkeit</t>
  </si>
  <si>
    <t>Grundbuchauszug/Eigentum</t>
  </si>
  <si>
    <t>Kraft-/Fitnessraum</t>
  </si>
  <si>
    <t>Gaststätte/Aufenthalt</t>
  </si>
  <si>
    <t>Baujahr/geplantes Baujahr
der Anlage:</t>
  </si>
  <si>
    <t>Jahr der letzten/geplanten Generalsanierung:</t>
  </si>
  <si>
    <t>Etage</t>
  </si>
  <si>
    <t>Raumbezeichnung</t>
  </si>
  <si>
    <t>zuwendungsfähige (zwf.) Fläche in m²
Nutzfläche (NF)</t>
  </si>
  <si>
    <t>Anteils-
flächen 
in m² NF</t>
  </si>
  <si>
    <t>nicht zwf. Flächen</t>
  </si>
  <si>
    <r>
      <t xml:space="preserve">Betriebsräume
</t>
    </r>
    <r>
      <rPr>
        <sz val="6"/>
        <rFont val="Verdana"/>
        <family val="2"/>
      </rPr>
      <t xml:space="preserve">
(mit mind. 2,5m Raumhöhe)</t>
    </r>
  </si>
  <si>
    <r>
      <t xml:space="preserve">Sporträume
</t>
    </r>
    <r>
      <rPr>
        <sz val="6"/>
        <rFont val="Verdana"/>
        <family val="2"/>
      </rPr>
      <t xml:space="preserve">
(mit mind. 3,5m Raumhöhe, Sportboden nach DIN V 18032/2 und einer besonderen sportspezifischen Ausstattung* (*siehe Spalte Sporthalle))</t>
    </r>
  </si>
  <si>
    <r>
      <t xml:space="preserve">Sporträume
</t>
    </r>
    <r>
      <rPr>
        <sz val="6"/>
        <rFont val="Verdana"/>
        <family val="2"/>
      </rPr>
      <t xml:space="preserve">
(min. 2,5m Raumhöhe und sportgeigneter Ausstattung* (*siehe Spalte Sporthalle))</t>
    </r>
  </si>
  <si>
    <r>
      <t>einfache Betriebsräume</t>
    </r>
    <r>
      <rPr>
        <sz val="6"/>
        <rFont val="Verdana"/>
        <family val="2"/>
      </rPr>
      <t xml:space="preserve">
(unmittelbar dem Sport-
betrieb dienende Flächen)</t>
    </r>
  </si>
  <si>
    <t>Beispiele:</t>
  </si>
  <si>
    <t>Trainingsräume
(der Bedarf ist anhand von Belegungsplänen darzustellen)</t>
  </si>
  <si>
    <t>Geräteräume
(für Sport + Platzpflege),
Platzwartraum, Werkstatt,
Archiv (bei mehr als 1.500
Mitgliedern, max. 10qm)</t>
  </si>
  <si>
    <t>allg. Heizungs-,
Technikräume,
WC-Anlagen,
Flur, Treppen
(Verkehrsflächen)</t>
  </si>
  <si>
    <t>KG</t>
  </si>
  <si>
    <t>Umkleiden</t>
  </si>
  <si>
    <t>EG</t>
  </si>
  <si>
    <t>Duschen</t>
  </si>
  <si>
    <t>OG</t>
  </si>
  <si>
    <t>WC</t>
  </si>
  <si>
    <t>OG1</t>
  </si>
  <si>
    <t>Schiedsrichterraum</t>
  </si>
  <si>
    <t>Platzwartraum</t>
  </si>
  <si>
    <t>Heizung</t>
  </si>
  <si>
    <t>Flur</t>
  </si>
  <si>
    <t>Geräteraum</t>
  </si>
  <si>
    <t>Garage</t>
  </si>
  <si>
    <t>Fitnessraum</t>
  </si>
  <si>
    <t>Halle</t>
  </si>
  <si>
    <t>Aufenthaltsraum</t>
  </si>
  <si>
    <t>Küche</t>
  </si>
  <si>
    <t>Kühlraum</t>
  </si>
  <si>
    <t>Lager</t>
  </si>
  <si>
    <t>Putzraum</t>
  </si>
  <si>
    <t>Summen</t>
  </si>
  <si>
    <t>Gesamtfläche</t>
  </si>
  <si>
    <t>Berechnung zuwendungsfähiger Flächenanteil:</t>
  </si>
  <si>
    <t>zwf. Fläche</t>
  </si>
  <si>
    <t>nicht zwf. Fläche</t>
  </si>
  <si>
    <t>Gesamt (ohne Anteilsflächen)</t>
  </si>
  <si>
    <t>Kosten-Erläuterung</t>
  </si>
  <si>
    <t>nicht zuwendungsfähig (nicht sportbezogene Kosten und…</t>
  </si>
  <si>
    <t>KG 100</t>
  </si>
  <si>
    <t>gesamt</t>
  </si>
  <si>
    <t>KG 200</t>
  </si>
  <si>
    <t>210, 220, 240</t>
  </si>
  <si>
    <t>KG 300</t>
  </si>
  <si>
    <t>KG 400</t>
  </si>
  <si>
    <t>KG 500</t>
  </si>
  <si>
    <t>KG 600</t>
  </si>
  <si>
    <t>KG 700</t>
  </si>
  <si>
    <t>710, 750, ff. und 790</t>
  </si>
  <si>
    <r>
      <t>Musterberechnung der Bemessungsgrundlage</t>
    </r>
    <r>
      <rPr>
        <b/>
        <sz val="7"/>
        <rFont val="Arial"/>
        <family val="2"/>
      </rPr>
      <t xml:space="preserve"> </t>
    </r>
    <r>
      <rPr>
        <sz val="7"/>
        <rFont val="Arial"/>
        <family val="2"/>
      </rPr>
      <t>(nur Werte in die farblichen Felder eingeben + Enter)</t>
    </r>
    <r>
      <rPr>
        <i/>
        <sz val="8"/>
        <rFont val="Arial"/>
        <family val="2"/>
      </rPr>
      <t xml:space="preserve">
Hinweis: Voll zuwendungsfähige Kosten, wie z.B. Sportboden sind zu separieren, hier entfällt der Flächenquotient. Bei BHKW-Kosten muss zum Flächenquotient (%) auch noch die Differenzierung zu den Leistungswerten erfolgen (hier kann nur der thermische Anteil berücksichtigt werden, Bsp: therm. Leistung 16 von 22 = 73%).</t>
    </r>
  </si>
  <si>
    <r>
      <rPr>
        <b/>
        <u/>
        <sz val="8"/>
        <rFont val="Arial"/>
        <family val="2"/>
      </rPr>
      <t>Gesamtkosten brutto</t>
    </r>
    <r>
      <rPr>
        <sz val="8"/>
        <rFont val="Arial"/>
        <family val="2"/>
      </rPr>
      <t xml:space="preserve">
</t>
    </r>
    <r>
      <rPr>
        <sz val="7"/>
        <rFont val="Arial"/>
        <family val="2"/>
      </rPr>
      <t>(ohne eigene Arbeitsleistung und Sach- und Materialspenden)</t>
    </r>
  </si>
  <si>
    <t>Gesamt</t>
  </si>
  <si>
    <t>./.</t>
  </si>
  <si>
    <t>bare Aufwendungen brutto</t>
  </si>
  <si>
    <t>Vorsteuersatz</t>
  </si>
  <si>
    <t>Vorsteuererstattung</t>
  </si>
  <si>
    <t>gültigen MwSt.-Satz auswählen</t>
  </si>
  <si>
    <t>bare Aufwendungen netto</t>
  </si>
  <si>
    <t>Vorsteuer</t>
  </si>
  <si>
    <t>+</t>
  </si>
  <si>
    <t>eigene Arbeitsleistung (aus den zwf. Kosten)</t>
  </si>
  <si>
    <t>(Stundensätze: Helfer 12,15 €, Facharbeiter 20,63 €)</t>
  </si>
  <si>
    <t>(80% aus den zwf. Spenden)</t>
  </si>
  <si>
    <t>zwf. Sach- und Materialspenden</t>
  </si>
  <si>
    <t>Zwischensumme 1 (ZS1):</t>
  </si>
  <si>
    <t>(nur KG 720-740)</t>
  </si>
  <si>
    <t>KG 720-740</t>
  </si>
  <si>
    <t>bzw. max. 16% aus ZS1:</t>
  </si>
  <si>
    <t>Zwischensumme 2:</t>
  </si>
  <si>
    <t>max. 16% KG 700</t>
  </si>
  <si>
    <t>zwf. Flächenquotient</t>
  </si>
  <si>
    <t>unverbindliche zuwendungsfähige Kosten
(Bemessungsgrundlage)</t>
  </si>
  <si>
    <t>Fördersätze</t>
  </si>
  <si>
    <t>Zuschuss</t>
  </si>
  <si>
    <t>ggf. SOPRO-Fördersätze anpassen</t>
  </si>
  <si>
    <t>Darlehen</t>
  </si>
  <si>
    <t>MwSt</t>
  </si>
  <si>
    <t>Vereins-/Sportheim / Betriebsräume</t>
  </si>
  <si>
    <t>Sonstige</t>
  </si>
  <si>
    <t>Sonstige Außenanlage</t>
  </si>
  <si>
    <t>Erläuterungsfeld für weitere Anlagen:</t>
  </si>
  <si>
    <t>Erläuterungsfeld für die Auswahl sonstige Halle:</t>
  </si>
  <si>
    <t>Erläuterungsfeld für die Auswahl sonstige Außenanlage:</t>
  </si>
  <si>
    <t>(bspw. 31.12.2040)</t>
  </si>
  <si>
    <t>(keine Eingabe möglich)</t>
  </si>
  <si>
    <t>(Dropdown-Auswahl)</t>
  </si>
  <si>
    <t>(bspw. Langwasser)</t>
  </si>
  <si>
    <t>(Die Räumlichkeiten/Flächen tragen Sie bitte in das Tabellenblatt Gebäudeflächen ein. Falls bspw. Ihre Sporthalle und Vereinsheim/Betriebsräume Teile eines Gebäudes sind, tragen Sie bitte unter Vereinsheim und Sporthalle ein Baujahr ein.)</t>
  </si>
  <si>
    <t>unverb.Förderobergrenze (FOG):</t>
  </si>
  <si>
    <r>
      <rPr>
        <b/>
        <i/>
        <sz val="10"/>
        <color indexed="8"/>
        <rFont val="Arial"/>
        <family val="2"/>
      </rPr>
      <t>Hinweise</t>
    </r>
    <r>
      <rPr>
        <i/>
        <sz val="10"/>
        <color indexed="8"/>
        <rFont val="Arial"/>
        <family val="2"/>
      </rPr>
      <t>: 
Es sind nur Sportanlagen anzugeben, welche im Eigentum des Vereins und/oder ein richtlinienkonformes Nutzungsrecht aufweisen (vgl. SportFöR Abschnitt C, Nr. 3.4). Sportanlagen welche nur kurzzeitig von dem Verein angemietet werden (z.B. städtische Halle, die für 2 Stunden pro Woche vom Verein gemietet wird), sind nicht aufzuführen.
Falls Sie an mehreren Standorten Sportstätten unterhalten, dann erstellen Sie bitte eine neue Datei. Diese Datei nennen Sie dann (Objektakte 2...)
Bei Fragen kontaktieren Sie bitte Ihre Kontaktperson beim BLSV.</t>
    </r>
  </si>
  <si>
    <t>Sehr verehrter Nutzer,</t>
  </si>
  <si>
    <t>Beachten Sie nachfolgende Hinweise zur Testversion dieser Datei und gehen Sie in der Folge bei dem Ausfüllen der Datei wie folgt vor:</t>
  </si>
  <si>
    <r>
      <t xml:space="preserve">Füllen Sie das Tabellenblatt </t>
    </r>
    <r>
      <rPr>
        <b/>
        <sz val="10"/>
        <color indexed="8"/>
        <rFont val="Arial"/>
        <family val="2"/>
      </rPr>
      <t>Antrag</t>
    </r>
    <r>
      <rPr>
        <sz val="10"/>
        <color indexed="8"/>
        <rFont val="Arial"/>
        <family val="2"/>
      </rPr>
      <t xml:space="preserve"> aus.
Am besten gehen Sie von Feld zu Feld mit der Tab-Taste, oder klicken direkt in das auszufüllende Feld.</t>
    </r>
  </si>
  <si>
    <r>
      <t xml:space="preserve">Füllen Sie das Tabellenblatt </t>
    </r>
    <r>
      <rPr>
        <b/>
        <sz val="10"/>
        <color indexed="8"/>
        <rFont val="Arial"/>
        <family val="2"/>
      </rPr>
      <t>Objektakte</t>
    </r>
    <r>
      <rPr>
        <sz val="10"/>
        <color indexed="8"/>
        <rFont val="Arial"/>
        <family val="2"/>
      </rPr>
      <t xml:space="preserve"> aus/erstellen Sie bezogen auf Ihre Sportanlage eine Objektakte. </t>
    </r>
    <r>
      <rPr>
        <b/>
        <sz val="10"/>
        <color indexed="8"/>
        <rFont val="Arial"/>
        <family val="2"/>
      </rPr>
      <t>Gehen Sie zuerst auf neue/weitere Sportstätte anlegen.</t>
    </r>
    <r>
      <rPr>
        <sz val="10"/>
        <color indexed="8"/>
        <rFont val="Arial"/>
        <family val="2"/>
      </rPr>
      <t xml:space="preserve">
Diese Objektakte wird zur Bestandserfassung benötigt.</t>
    </r>
  </si>
  <si>
    <r>
      <t xml:space="preserve">Füllen Sie die Tabellenblätter </t>
    </r>
    <r>
      <rPr>
        <b/>
        <sz val="10"/>
        <color indexed="8"/>
        <rFont val="Arial"/>
        <family val="2"/>
      </rPr>
      <t>Kostenschätzung Gebäude / Außenanlagen</t>
    </r>
    <r>
      <rPr>
        <sz val="10"/>
        <color indexed="8"/>
        <rFont val="Arial"/>
        <family val="2"/>
      </rPr>
      <t xml:space="preserve"> aus. Gff. können Sie auch die Kostenschätzung Ihres Planers in ähnlicher Form
Ihrem Antrag beilegen/uns per Mail übersenden.</t>
    </r>
  </si>
  <si>
    <r>
      <t xml:space="preserve">Bei geplanten Hochbaumaßnahmen füllen Sie bitte das Tabellenblatt </t>
    </r>
    <r>
      <rPr>
        <b/>
        <sz val="10"/>
        <color indexed="8"/>
        <rFont val="Arial"/>
        <family val="2"/>
      </rPr>
      <t>Flächenaufstellung</t>
    </r>
    <r>
      <rPr>
        <sz val="10"/>
        <color indexed="8"/>
        <rFont val="Arial"/>
        <family val="2"/>
      </rPr>
      <t xml:space="preserve"> für Gebäude aus.  Wenn Sie Ihre Maßnahmen-Daten für Ihre Gebäude in dieses Tabellenblatt eintragen, könnten Sie eine erste unverbindliche Hochrechnung (Deckelung) der maximal möglichen zuwendungsfähigen Kosten erhalten.</t>
    </r>
  </si>
  <si>
    <r>
      <t xml:space="preserve">Das Tabellenblatt </t>
    </r>
    <r>
      <rPr>
        <b/>
        <sz val="10"/>
        <color indexed="8"/>
        <rFont val="Arial"/>
        <family val="2"/>
      </rPr>
      <t>Förderobergrenzen</t>
    </r>
    <r>
      <rPr>
        <sz val="10"/>
        <color indexed="8"/>
        <rFont val="Arial"/>
        <family val="2"/>
      </rPr>
      <t xml:space="preserve"> ist lediglich rein Informativ hinterlegt. Wenn Sie Ihre Maßnahmen-Daten für Ihre Außen-Sportanlagen in dieses Tabellenblatt eintragen, könnten Sie eine erste unverbindliche Hochrechnung (Deckelung) der maximal möglichen zuwendungsfähigen Kosten erhalten. Die Förderobergrenzen finden Sie auch in einer übersichtlicheren Form auf unserer Website, unter Vereinservice, Sportstättenbau, Regelantrag.</t>
    </r>
  </si>
  <si>
    <r>
      <t xml:space="preserve">Füllen Sie das Tabellenblatt </t>
    </r>
    <r>
      <rPr>
        <b/>
        <sz val="10"/>
        <color indexed="8"/>
        <rFont val="Arial"/>
        <family val="2"/>
      </rPr>
      <t>GuV - Bilanzen</t>
    </r>
    <r>
      <rPr>
        <sz val="10"/>
        <color indexed="8"/>
        <rFont val="Arial"/>
        <family val="2"/>
      </rPr>
      <t xml:space="preserve"> für Ihre Finanzielle Situation aus. Laden Sie als Nachweis Ihre GuV/Bilanzen der letzten drei verfügbaren Jahre in dem BLSVdigital-Hauptantrag hoch.</t>
    </r>
  </si>
  <si>
    <t>Folgende Fehlermeldungen sind beim öffnen der Datei möglich:</t>
  </si>
  <si>
    <t>Klicken Sie dann bitte einfach auf OK.</t>
  </si>
  <si>
    <t>Zusätzlich wird beim erstellen im Hintergrund eine Kopie der Objektakte als Datei angelegt. Falls Sie Ihre Eingaben nicht zu Ende führen, brauchen Sie diese Datei nicht speichern.</t>
  </si>
  <si>
    <t>Andernfalls leiten Sie die Objektakte an Ihren BLSV-Kreis-Vorsitz weiter, sodass dieser nach Kenntnis von Ihrem Projekt und Ihrer Sportanlage, uns Ihre Angaben und den Projektbedarf bestätigen kann.</t>
  </si>
  <si>
    <t>Bei Fragen zur Datei können Sie sich gerne an mich wenden.</t>
  </si>
  <si>
    <t>089/15702-409</t>
  </si>
  <si>
    <t>alexander.polotzek@blsv.de</t>
  </si>
  <si>
    <t>dies ist Ihre Objektakte, die sich noch in der Testversion befindet.</t>
  </si>
  <si>
    <t>Tel:</t>
  </si>
  <si>
    <t>E-Mail:</t>
  </si>
  <si>
    <t>(Falls Sie an anderen Adressen weitere Sportanlagen unterhalten, dann erstellen Sie bitte eine weitere Objektakte.)</t>
  </si>
  <si>
    <r>
      <rPr>
        <b/>
        <i/>
        <sz val="10"/>
        <color indexed="8"/>
        <rFont val="Arial"/>
        <family val="2"/>
      </rPr>
      <t>Erläuterung</t>
    </r>
    <r>
      <rPr>
        <i/>
        <sz val="10"/>
        <color indexed="8"/>
        <rFont val="Arial"/>
        <family val="2"/>
      </rPr>
      <t>:
Mit der Objektakte werden die bestehenden und neu geplanten Vereinssportstätten der antragstellenden Vereine abgefragt. Wenn diese Datei einmal angelegt wurde, dann brauchen Sie diese Datei bei einer erneuten Antragstellung lediglich um die sich verändernden Informationen anpassen. Durch Ihre Unterstützung lassen sich so künftige Förderbedarfe besser ermitteln.
Speichern Sie die Datei mit folgenden Namen (Objektakte Vereinsname Vereinsnr Erstellungsjahr) ab. Laden Sie diese Datei bitte ausgefüllt in Ihren BLSVdigital-Antrag hoch und leiten Sie zusätzlich die Datei zusammen mit Ihrer Projektbeschreibung an Ihren BLSV-Kreisvorsitz per E-Mail weiter. 
Der BLSV Kreisvorsitz übersendet uns in der Folge Ihre Datei mit einer Rückmeldung zu Ihrem geplanten Projekt und Ihren getätigten Angaben. Das Tabellenblatt Gebäudeflächen bleibt dabei unberücksichtigt.</t>
    </r>
  </si>
  <si>
    <r>
      <t xml:space="preserve">Sporthallen
</t>
    </r>
    <r>
      <rPr>
        <sz val="6"/>
        <rFont val="Verdana"/>
        <family val="2"/>
      </rPr>
      <t>(mit mind. 5,5m Raumhöhe, Sportboden nach DIN V 18032/2 und einer besonderen sportspezifischen Ausstattung* (*Beleuchtung-, Belüftung-, Heizungssystem, Schallabsorbtion)</t>
    </r>
  </si>
  <si>
    <t>Umkleiden, Duschen,
Schiedsrichter, 1. Hilfe,
Geschäftsstellen-Büro
(dv. max. 20qm)</t>
  </si>
  <si>
    <t>Gasträume (erforderliche Räume gem. Konzession/Schank-erlaubnis), Küche, Getränke-, Kühlräume, Personal WC, 
Aufenthaltsräume, Besprechungs-/Versammlungsraum, 
nur geringfügig sportlich genutzte Räume, Fahrzeuggaragen, 
Büro (außerhalb der Geschäftsstelle, sowie ab 20qm), Archiv (bei weniger als 1.500 Mitglieder),
Sauna-, Ruhe-, Regenerationsräume (im KA-Verfahren)</t>
  </si>
  <si>
    <r>
      <rPr>
        <b/>
        <u/>
        <sz val="8"/>
        <color indexed="10"/>
        <rFont val="Arial"/>
        <family val="2"/>
      </rPr>
      <t xml:space="preserve">Hinweis:
</t>
    </r>
    <r>
      <rPr>
        <b/>
        <sz val="8"/>
        <color indexed="10"/>
        <rFont val="Arial"/>
        <family val="2"/>
      </rPr>
      <t>Sollten in der Flächenaufstellung Büro- (max. 20qm) und Archivflächen (max. 10qm ab 1.500 Mitglieder) aufgeführt sein, kann sich die Förderobergrenze noch entsprechend reduzieren!
Spezielle Sportanlagen, wie bspw. Kegel-/Bowlingbahnen, Reit-, Tennis-, Stockschützen-, Kletterhallen, werden bei dieser Hochrechnung nicht berücksichtigt.</t>
    </r>
    <r>
      <rPr>
        <sz val="8"/>
        <color indexed="10"/>
        <rFont val="Arial"/>
        <family val="2"/>
      </rPr>
      <t xml:space="preserve"> In diesem Fall sprechen Sie sich bitte mit Ihrer Kontaktperson beim BLSV an.</t>
    </r>
  </si>
  <si>
    <t>Kampfsport</t>
  </si>
  <si>
    <t>Klettern</t>
  </si>
  <si>
    <t>Reiten</t>
  </si>
  <si>
    <t>Sonstiges</t>
  </si>
  <si>
    <t>Bei Ihren beantragten Maßnahmen tragen Sie bitte das aktuelle Jahr als Bau-/Generalsanierungsjahr in diesen Spalten ein.</t>
  </si>
  <si>
    <t>Angaben zu
Länge x Breite; Anzahl der Plätze/Bahnen
oder der Fläche in qm</t>
  </si>
  <si>
    <r>
      <rPr>
        <u/>
        <sz val="11"/>
        <rFont val="Arial"/>
        <family val="2"/>
      </rPr>
      <t>Anlagenzusätze</t>
    </r>
    <r>
      <rPr>
        <sz val="11"/>
        <rFont val="Arial"/>
        <family val="2"/>
      </rPr>
      <t xml:space="preserve">
</t>
    </r>
    <r>
      <rPr>
        <i/>
        <sz val="10"/>
        <rFont val="Arial"/>
        <family val="2"/>
      </rPr>
      <t>(tragen Sie bitte, wenn vorhanden, vor den Anlagenzusätzen (Flutlicht, Ballfang, Beregnung) ein ( x ) ein)</t>
    </r>
  </si>
  <si>
    <t>Es sind nur Sportanlagen anzugeben, welche im Eigentum des Vereins stehen oder ein richtlinienkonformes Nutzungsrecht aufweisen (vgl. SportFöR Abschnitt C, Nr. 3.4). Sportanlagen welche nur kurzzeitig von dem Verein angemietet werden (z.B. städtische Hallen/Räume, die für 2 Stunden pro Woche), sind nicht aufzuführen.</t>
  </si>
  <si>
    <r>
      <t>Verfügt Ihre Freisportanlage über zusätzliche Anlagen?</t>
    </r>
    <r>
      <rPr>
        <sz val="12"/>
        <rFont val="Arial"/>
        <family val="2"/>
      </rPr>
      <t xml:space="preserve"> </t>
    </r>
    <r>
      <rPr>
        <i/>
        <sz val="12"/>
        <rFont val="Arial"/>
        <family val="2"/>
      </rPr>
      <t>Wie bspw.:</t>
    </r>
  </si>
  <si>
    <r>
      <t xml:space="preserve">Wählen Sie hier Ihre Freisportanlagen aus:
</t>
    </r>
    <r>
      <rPr>
        <i/>
        <sz val="10"/>
        <color rgb="FF000000"/>
        <rFont val="Arial"/>
        <family val="2"/>
      </rPr>
      <t>(Auswahlmöglichkeit in den grauen Dropdown-Feldern)</t>
    </r>
    <r>
      <rPr>
        <u/>
        <sz val="12"/>
        <color indexed="8"/>
        <rFont val="Arial"/>
        <family val="2"/>
      </rPr>
      <t xml:space="preserve">
</t>
    </r>
  </si>
  <si>
    <r>
      <rPr>
        <u/>
        <sz val="11"/>
        <rFont val="Arial"/>
        <family val="2"/>
      </rPr>
      <t>Sportart</t>
    </r>
    <r>
      <rPr>
        <sz val="11"/>
        <rFont val="Arial"/>
        <family val="2"/>
      </rPr>
      <t xml:space="preserve">
</t>
    </r>
    <r>
      <rPr>
        <i/>
        <sz val="10"/>
        <rFont val="Arial"/>
        <family val="2"/>
      </rPr>
      <t>(</t>
    </r>
    <r>
      <rPr>
        <i/>
        <u/>
        <sz val="10"/>
        <rFont val="Arial"/>
        <family val="2"/>
      </rPr>
      <t>nur</t>
    </r>
    <r>
      <rPr>
        <i/>
        <sz val="10"/>
        <rFont val="Arial"/>
        <family val="2"/>
      </rPr>
      <t xml:space="preserve"> bei der Hallen-Auswahl:
"Sporthalle/sonstige Halle" wählen Sie bitte eine Haupt-Nutzer-Sportart aus)</t>
    </r>
  </si>
  <si>
    <t>Sportheim</t>
  </si>
  <si>
    <t>Betriebsräume</t>
  </si>
  <si>
    <t>(Dropdown-Auswahl-Feld)</t>
  </si>
  <si>
    <r>
      <t xml:space="preserve">Bei </t>
    </r>
    <r>
      <rPr>
        <u/>
        <sz val="10"/>
        <color rgb="FF000000"/>
        <rFont val="Arial"/>
        <family val="2"/>
      </rPr>
      <t>technischen</t>
    </r>
    <r>
      <rPr>
        <sz val="10"/>
        <color indexed="8"/>
        <rFont val="Arial"/>
        <family val="2"/>
      </rPr>
      <t xml:space="preserve"> Fragen zur Datei können Sie sich gerne direkt an Alexander Polotzek wenden.</t>
    </r>
  </si>
  <si>
    <r>
      <t xml:space="preserve">nicht zuwendungsfähige
Kosten </t>
    </r>
    <r>
      <rPr>
        <sz val="7"/>
        <rFont val="Arial"/>
        <family val="2"/>
      </rPr>
      <t>(wie z.B. Rasentraktor, Küchenausstattung)</t>
    </r>
  </si>
  <si>
    <t>Förderobergrenzen</t>
  </si>
  <si>
    <t>Ausdrücklich wird darauf hingewiesen, dass diese Datei nur als Hilfestellung für Ihre Planung / Kalkulation gedacht ist und keinen Anspruch auf Vollständigkeit / Richtigkeit erhebt.</t>
  </si>
  <si>
    <t>Anteils-flächen</t>
  </si>
  <si>
    <r>
      <t xml:space="preserve">max. zwf. Kosten
</t>
    </r>
    <r>
      <rPr>
        <sz val="8"/>
        <rFont val="Verdana"/>
        <family val="2"/>
      </rPr>
      <t>(Gegenrechnung zum Neubau)</t>
    </r>
  </si>
  <si>
    <t>Ballsport- und Turnhallen
(Für Reit-, Tennis-, Schwimm-, Stockschützen und Kletterhallen gelten andere Förderobergrenzen (FOG), insoweit kann die unten aufgeführte Musterberechnung der Bemessungsgrundlage nicht vollständig (Bezug FOG) angewandt werden!)</t>
  </si>
  <si>
    <t>Geschäftsfeld Dienstleistungsmanagement</t>
  </si>
  <si>
    <r>
      <rPr>
        <b/>
        <u/>
        <sz val="10"/>
        <color indexed="8"/>
        <rFont val="Arial"/>
        <family val="2"/>
      </rPr>
      <t>Hinweise zum Ausfüllen der Datei:</t>
    </r>
    <r>
      <rPr>
        <sz val="10"/>
        <color indexed="8"/>
        <rFont val="Arial"/>
        <family val="2"/>
      </rPr>
      <t xml:space="preserve">
In dem Tabellenblatt </t>
    </r>
    <r>
      <rPr>
        <b/>
        <sz val="10"/>
        <color indexed="8"/>
        <rFont val="Arial"/>
        <family val="2"/>
      </rPr>
      <t>Sportstättenaufstellung</t>
    </r>
    <r>
      <rPr>
        <sz val="10"/>
        <color indexed="8"/>
        <rFont val="Arial"/>
        <family val="2"/>
      </rPr>
      <t xml:space="preserve"> sind nur Sportanlagen anzugeben, welche im Eigentum des Vereins stehen oder ein richtlinienkonformes Nutzungsrecht aufweisen (vgl. SportFöR Abschnitt C, Nr. 3.4). Sportanlagen welche nur kurzzeitig von dem Verein angemietet werden (z.B. städtische Hallen/Räume, die für 2 Stunden pro Woche), sind nicht aufzuführen.
Falls Sie an mehreren Standorten Sportstätten unterhalten, dann erstellen Sie bitte eine neue Datei. Diese Datei nennen Sie dann (Objektakte 2...) oder tragen Sie die zweite Sportanlage (mit einer anderen Adresse in die Tabllenblätter (2) ein.
In dem Tabellenblatt </t>
    </r>
    <r>
      <rPr>
        <b/>
        <sz val="10"/>
        <color indexed="8"/>
        <rFont val="Arial"/>
        <family val="2"/>
      </rPr>
      <t>Gebäudeflächen</t>
    </r>
    <r>
      <rPr>
        <sz val="10"/>
        <color indexed="8"/>
        <rFont val="Arial"/>
        <family val="2"/>
      </rPr>
      <t xml:space="preserve"> haben Sie die Möglichkeit, die Räumlichkeiten mit den Nutzflächen Ihrer in der Sportstättenaufstellung aufgeführten Gebäude einzutragen. Beachten Sie bei der Zuordnung der Räume die Hinweise/Beispiele in den einzelnen Spalten.</t>
    </r>
  </si>
  <si>
    <t>Beispiel-Objektakte</t>
  </si>
  <si>
    <t>Büro</t>
  </si>
  <si>
    <t>OG2</t>
  </si>
  <si>
    <t>Physio</t>
  </si>
  <si>
    <t>1. Hilfe</t>
  </si>
  <si>
    <t>Materiallager (Sport)</t>
  </si>
  <si>
    <t>Gymnastikraum (3,5m h)</t>
  </si>
  <si>
    <t>Fitnessraum (2,5m h)</t>
  </si>
  <si>
    <t>Archiv (1.300 MG)</t>
  </si>
  <si>
    <r>
      <t xml:space="preserve">Sporträume
</t>
    </r>
    <r>
      <rPr>
        <sz val="6"/>
        <rFont val="Verdana"/>
        <family val="2"/>
      </rPr>
      <t xml:space="preserve">
(min. 2,5m Raumhöhe...)</t>
    </r>
  </si>
  <si>
    <r>
      <t xml:space="preserve">Betriebsräume
</t>
    </r>
    <r>
      <rPr>
        <sz val="6"/>
        <rFont val="Verdana"/>
        <family val="2"/>
      </rPr>
      <t xml:space="preserve">
(mit mind. 2,5m Raumhöhe...)</t>
    </r>
  </si>
  <si>
    <r>
      <t xml:space="preserve">Sporträume
</t>
    </r>
    <r>
      <rPr>
        <sz val="6"/>
        <rFont val="Verdana"/>
        <family val="2"/>
      </rPr>
      <t xml:space="preserve">
(mit mind. 3,5m Raumhöhe...)</t>
    </r>
  </si>
  <si>
    <t>einfache Betriebsräume</t>
  </si>
  <si>
    <t>Beispielaufstellung</t>
  </si>
  <si>
    <r>
      <t xml:space="preserve">Mit der Objektakte werden die bestehenden und neu geplanten Vereinssportstätten der antragstellenden Vereine abgefragt. Wenn diese Datei einmal angelegt wurde, dann brauchen Sie diese Datei
bei einer erneuten Antragstellung lediglich um die sich verändernden Informationen anpassen und in Ihrem neuen Antrag hochladen. Durch Ihre Unterstützung lassen sich so künftige Förderbedarfe
besser ermitteln.
</t>
    </r>
    <r>
      <rPr>
        <b/>
        <sz val="10"/>
        <color indexed="8"/>
        <rFont val="Arial"/>
        <family val="2"/>
      </rPr>
      <t>Speichern</t>
    </r>
    <r>
      <rPr>
        <sz val="10"/>
        <color indexed="8"/>
        <rFont val="Arial"/>
        <family val="2"/>
      </rPr>
      <t xml:space="preserve"> Sie die Datei mit folgenden Namen (Objektakte Vereinsname Vereinsnr aktuelles Jahr) ab. Der Dateiname für einen Testverein würde wie folgt lauten: Objektakte Testverein 12345 2021.x/xls
</t>
    </r>
    <r>
      <rPr>
        <b/>
        <sz val="10"/>
        <color indexed="8"/>
        <rFont val="Arial"/>
        <family val="2"/>
      </rPr>
      <t>Laden Sie diese Datei bitte ausgefüllt in Ihren BLSVdigital-Antrag hoch und leiten Sie zusätzlich die Datei zusammen mit Ihrer Projektvorstellung an Ihren BLSV-Kreisvorsitz
per E-Mail weiter. Am besten kontaktieren Sie den BLSV-Kreisvorsitz auch telefonisch, sodass Sie Ihr Projekt persönlich vorstellen können.</t>
    </r>
    <r>
      <rPr>
        <sz val="10"/>
        <color indexed="8"/>
        <rFont val="Arial"/>
        <family val="2"/>
      </rPr>
      <t xml:space="preserve">
Der BLSV Kreisvorsitz übersendet uns in der Folge Ihre Datei mit einer Rückmeldung zu Ihrem geplanten Projekt und Ihren getätigten Angaben. </t>
    </r>
    <r>
      <rPr>
        <b/>
        <sz val="10"/>
        <color indexed="8"/>
        <rFont val="Arial"/>
        <family val="2"/>
      </rPr>
      <t>Das Tabellenblatt Gebäudeflächen bleibt auf Grund der Komplexität dabei unberücksichtigt.</t>
    </r>
  </si>
  <si>
    <r>
      <rPr>
        <b/>
        <u/>
        <sz val="10"/>
        <color indexed="8"/>
        <rFont val="Arial"/>
        <family val="2"/>
      </rPr>
      <t>Erläuterung:</t>
    </r>
    <r>
      <rPr>
        <b/>
        <sz val="10"/>
        <color indexed="8"/>
        <rFont val="Arial"/>
        <family val="2"/>
      </rPr>
      <t xml:space="preserve">
</t>
    </r>
    <r>
      <rPr>
        <b/>
        <sz val="10"/>
        <color rgb="FF000000"/>
        <rFont val="Arial"/>
        <family val="2"/>
      </rPr>
      <t>Verwenden Sie diese Datei am besten nur mit dem Programm Microsoft Excel. Das Öffnen oder Umwandeln der Datei in eine Open-Office-Version, oder mit MAC-Numbers kann zu Funktionsverlusten führen.</t>
    </r>
  </si>
  <si>
    <t>Summe:</t>
  </si>
  <si>
    <t>Zwischensumme ohne KG 700</t>
  </si>
  <si>
    <t>entstehen.</t>
  </si>
  <si>
    <t>einer Schießstätte integriert sind, sondern unabhängig davon als eigenes Gebäude</t>
  </si>
  <si>
    <t>anzuwenden. Dies gilt auch für Sportheime, die nicht in den Baukörper</t>
  </si>
  <si>
    <t>usw.) durch Schützenvereine errichtet, sind hierfür die Bestimmungen über die Förderobergrenzen</t>
  </si>
  <si>
    <t>bb) Werden dagegen andere Sportstätten (z.B. Sportplätze, Tennisplätze, Sporthallen</t>
  </si>
  <si>
    <t>30.07.2012) zu ermitteln.</t>
  </si>
  <si>
    <t>nach den Bestimmungen in Teil II Abschnitt C Nr. 5.3.3 der Sportförderrichtlinien vom</t>
  </si>
  <si>
    <t>Kosten (= Bemessungsgrundlage) bei Schießstätten ausschließlich</t>
  </si>
  <si>
    <t>aa) Für Schießstätten gelten die Förderobergrenzen nicht. Vielmehr sind die zuwendungsfähigen</t>
  </si>
  <si>
    <t>d) Schießstätten</t>
  </si>
  <si>
    <t>Zuschusses noch nicht erhalten haben.</t>
  </si>
  <si>
    <t>santrägen angewandt, bei denen die Antragsteller eine Mitteilung über die Höhe eines möglichen</t>
  </si>
  <si>
    <t>(FA-ZR) werden die in dieser Liste genannten Kostenrichtwerte erstmals bei jenen Zuschus-</t>
  </si>
  <si>
    <t>Abweichend von der Regelung bei der Förderung nach dem kommunalen Finanzausgleich</t>
  </si>
  <si>
    <t>c) Anwendungszeitraum</t>
  </si>
  <si>
    <t>Eine Verrechnung/Ausgleich der FOG ist nicht möglich (z.B. Spielfeld und Trainingsbeleuchtung)! Die FOG gilt somit Maßnahmenbezogen!</t>
  </si>
  <si>
    <t>b) gibt’s nicht</t>
  </si>
  <si>
    <t>Förderobergrenze um den anteiligen Vorsteuerabzug.</t>
  </si>
  <si>
    <t>Soweit ein Bauträger zum Vorsteuerabzug nach § 15 UStG berechtigt ist, vermindert sich die</t>
  </si>
  <si>
    <t>a) Vorsteuerabzug</t>
  </si>
  <si>
    <t>C. Erläuterungen zu den Förderobergrenzen</t>
  </si>
  <si>
    <t>16% KG 700</t>
  </si>
  <si>
    <t>Zwischensumme</t>
  </si>
  <si>
    <t>VST Abzug</t>
  </si>
  <si>
    <t>Brutto</t>
  </si>
  <si>
    <t>jeweils für 1 normgerechte Bahn</t>
  </si>
  <si>
    <t>B.8 Bowlingbahnen</t>
  </si>
  <si>
    <t>gaststättenkonzession</t>
  </si>
  <si>
    <t>1/3 wettkampf</t>
  </si>
  <si>
    <t>Dritte</t>
  </si>
  <si>
    <t>B.7 Kegelbahnen</t>
  </si>
  <si>
    <t>b) Der Verein mehr als 1.500 Mitglieder hat</t>
  </si>
  <si>
    <t>a) Der Archivraum in Verbindung mit einer Verwaltungsfläche (Büro) steht (Örtlichkeit)</t>
  </si>
  <si>
    <t>Ein Archivraum von bis zu 10 m² ist förderfähig wenn folgende Kriterien erfüllt werden:</t>
  </si>
  <si>
    <t>Anmerkung:</t>
  </si>
  <si>
    <t>je qm</t>
  </si>
  <si>
    <t>Archivräume</t>
  </si>
  <si>
    <t>gem. Flächenberechnung</t>
  </si>
  <si>
    <t>Platzwarträume</t>
  </si>
  <si>
    <t>-</t>
  </si>
  <si>
    <t>Werkstatträume</t>
  </si>
  <si>
    <t>Geräteräume</t>
  </si>
  <si>
    <t>baulicher Ausstattung, z.B.</t>
  </si>
  <si>
    <t>Unmittelbar dem Betrieb der Sportflächen dienende Räume mit einfacher</t>
  </si>
  <si>
    <t>B.6 Betriebsräume mit einfacher baulicher Ausstattung</t>
  </si>
  <si>
    <t>Technik und Verkehrsflächen anteilig</t>
  </si>
  <si>
    <t>einer förderfähigen Sportstätte gefördert werden (vgl. Sportförderrichtlinien Abschnitt C Nr. 2.5.1).</t>
  </si>
  <si>
    <t>Pro Verein kann maximal eine Verwaltungsfläche (Büro) von bis zu 20 m² am Standort</t>
  </si>
  <si>
    <t>2,5m mind. Raumhöhe</t>
  </si>
  <si>
    <t>* jeweils nur anteilig im Verhältnis der zuwendungsfähigen Nutzungen</t>
  </si>
  <si>
    <t>*</t>
  </si>
  <si>
    <t>Verkehrsflächen</t>
  </si>
  <si>
    <t>Heizungsräume / Technik</t>
  </si>
  <si>
    <t>Erste Hilfe</t>
  </si>
  <si>
    <t>Verwaltungsfläche (Büro)</t>
  </si>
  <si>
    <t>Sanitärräume</t>
  </si>
  <si>
    <t>Raumhöhe von mindestens 2,5 m, z.B.</t>
  </si>
  <si>
    <t>Unmittelbar dem Betrieb der Sportflächen dienende Räume mit einer</t>
  </si>
  <si>
    <t>B.5 Betriebsräume</t>
  </si>
  <si>
    <t>Ausstattung.</t>
  </si>
  <si>
    <t>Sporträume mit einer Raumhöhe von mindestens 2,5 m und sportgeeigneter</t>
  </si>
  <si>
    <t>B.4 Sporträume mit einfacher Ausstattung</t>
  </si>
  <si>
    <t>bereitgestellt wird, zu beachten und der entsprechende Nachweis zu erbringen.</t>
  </si>
  <si>
    <t>zur Gütesicherung“, welches unter www.blsv.de zum Download</t>
  </si>
  <si>
    <t>Sollte ein Sportboden mit Kunststoffbelag verbaut werden, so ist das „Hinweisblatt</t>
  </si>
  <si>
    <t>18032/2 Sportboden</t>
  </si>
  <si>
    <t>3,5m mind. Raumhöhe</t>
  </si>
  <si>
    <t>Schallabsorption</t>
  </si>
  <si>
    <t>Heizungssystem</t>
  </si>
  <si>
    <t>Belüftungssystem</t>
  </si>
  <si>
    <t>Beleuchtung</t>
  </si>
  <si>
    <t>Sonstige sportlich genutzte Räume mit einer Raumhöhe von mindestens 3,5 m sowie einem Sportboden nach DIN V 18032 Teil 2 und einer besonderen sportspezifischen Ausstattung. Als zusätzliches Wesensmerkmal einer besonderen sportspezifischen Ausstattung gelten z.B.:</t>
  </si>
  <si>
    <t>B.3 Sporträume mit besonderer sportspezifischen Ausstattung</t>
  </si>
  <si>
    <t>Die Kosten müssen vom Antragsteller fachtechnisch belegt werden.</t>
  </si>
  <si>
    <r>
      <rPr>
        <b/>
        <sz val="10"/>
        <color rgb="FF000000"/>
        <rFont val="Arial"/>
        <family val="2"/>
      </rPr>
      <t>Wettkampfanlagen</t>
    </r>
    <r>
      <rPr>
        <sz val="11"/>
        <color theme="1"/>
        <rFont val="Calibri"/>
        <family val="2"/>
        <scheme val="minor"/>
      </rPr>
      <t xml:space="preserve"> werden im Einzelfall nach tatsächlichen Kosten bewertet.</t>
    </r>
  </si>
  <si>
    <t>B.2.6.6 Klettern Wettkampfsport (Speed, Bouldern, Lead)</t>
  </si>
  <si>
    <t>d) Der Sicherheitsboden muss eine Mindestdicke von 8cm aufweisen.</t>
  </si>
  <si>
    <t>der Förderobergrenzen nach den Abschnitten B.5 und B.6 gefördert.</t>
  </si>
  <si>
    <t>c) Betriebsräume werden im erforderlichen Umfang unter Anwendung</t>
  </si>
  <si>
    <t>bewertet werden.</t>
  </si>
  <si>
    <t>davon können max. 1.050m² Kletterfläche als zuwendungsfähig</t>
  </si>
  <si>
    <t>b) Anlagen bis max. 1.500m² Kletterfläche sind als förderfähig angesehen,</t>
  </si>
  <si>
    <t>a) Fördervoraussetzung ist, dass die DIN EN 12572 erfüllt wird.</t>
  </si>
  <si>
    <t>B.2.6.5 Sicherheitsböden</t>
  </si>
  <si>
    <t>B.2.6.4 Outdoor-Kletterwand</t>
  </si>
  <si>
    <t>B.2.6.3 Indoor-Kletterwand</t>
  </si>
  <si>
    <t>Boden mind. 8cm Dicke</t>
  </si>
  <si>
    <t>max. 1050qm zwf.</t>
  </si>
  <si>
    <t>B.2.6.2 Bouldern-Kletterwand</t>
  </si>
  <si>
    <t>max. 1500qm</t>
  </si>
  <si>
    <t>B.2.6.1 Kletterhalle</t>
  </si>
  <si>
    <t>B.2.6 Künstliche Kletteranlagen</t>
  </si>
  <si>
    <t>B.2.5 Stockschützenhallen</t>
  </si>
  <si>
    <t>e) Betriebsräume werden im erforderlichen Umfang unter Anwendung</t>
  </si>
  <si>
    <t>werden.</t>
  </si>
  <si>
    <t>von 12 m² und einer Maximalgröße von 24 m² gefördert</t>
  </si>
  <si>
    <t>d) Paddocks können jeweils nur zusätzlich zu einer Box einer Mindestgröße</t>
  </si>
  <si>
    <t>c) Die Mindestgröße einer Box beträgt 12 m².</t>
  </si>
  <si>
    <t>der vereinseigenen Pferde berücksichtigt werden.</t>
  </si>
  <si>
    <t>b) Nebenräume können jeweils nur anteilig zu den förderfähigen Boxen</t>
  </si>
  <si>
    <t>sind zu beachten und einzuhalten.</t>
  </si>
  <si>
    <t>Landschaftsentwicklung Landschaftsbau e.V.</t>
  </si>
  <si>
    <t>a) Die Reitplatzempfehlungen (jeweils gültige Fassung) der Forschungsgesellschaft</t>
  </si>
  <si>
    <t>anteilig zu den zwf. Boxen</t>
  </si>
  <si>
    <t>Reitplatzempfehlungen</t>
  </si>
  <si>
    <t>je qm Fläche</t>
  </si>
  <si>
    <t>Quarantänebereich</t>
  </si>
  <si>
    <t>Beschlagen (Schmiede)</t>
  </si>
  <si>
    <t>Waschraum (Pferde)</t>
  </si>
  <si>
    <t>Futterraum</t>
  </si>
  <si>
    <t>Notwendige Nebenräume in Stallungen wie z.B.</t>
  </si>
  <si>
    <t>B.2.4.4 Nebenräume</t>
  </si>
  <si>
    <t>je qm Paddock</t>
  </si>
  <si>
    <t>B.2.4.3 Paddocks</t>
  </si>
  <si>
    <t>mind. 12qm</t>
  </si>
  <si>
    <t>je qm Box</t>
  </si>
  <si>
    <t>B.2.4.2 Stallungen</t>
  </si>
  <si>
    <t>Pferdepension</t>
  </si>
  <si>
    <t>je qm Reitfläche</t>
  </si>
  <si>
    <t>B.2.4.1 Reithalle</t>
  </si>
  <si>
    <t>B.2.4 Reithallen, Stallungen, Paddocks und Nebenräume</t>
  </si>
  <si>
    <t>Förderobergrenzen nach den Abschnitten B.5 und B.6 gefördert</t>
  </si>
  <si>
    <t>Betriebsräume werden im erforderlichen Umfang unter Anwendung der</t>
  </si>
  <si>
    <t>B.2.3.3 Dreifeld-Tennishalle</t>
  </si>
  <si>
    <t>B.2.3.2 Zweifeld-Tennishalle</t>
  </si>
  <si>
    <t>B.2.3.1 Einfeld-Tennishalle</t>
  </si>
  <si>
    <t>B.2.3 Tennishallen</t>
  </si>
  <si>
    <t>belegt werden.</t>
  </si>
  <si>
    <t>Kosten bewertet. Die Kosten müssen vom Antragsteller fachtechnisch</t>
  </si>
  <si>
    <t>Weitere bauliche Anlagen werden im Einzelfall nach tatsächlichen</t>
  </si>
  <si>
    <t>Förderobergrenzen nach den Abschnitten B.5 und B.6 gefördert.</t>
  </si>
  <si>
    <t>B.2.2 Eissporthallen</t>
  </si>
  <si>
    <r>
      <rPr>
        <b/>
        <sz val="10"/>
        <color rgb="FF000000"/>
        <rFont val="Arial"/>
        <family val="2"/>
      </rPr>
      <t>Filteranlagen etc.</t>
    </r>
    <r>
      <rPr>
        <sz val="11"/>
        <color theme="1"/>
        <rFont val="Calibri"/>
        <family val="2"/>
        <scheme val="minor"/>
      </rPr>
      <t xml:space="preserve"> werden im Einzelfall nach tatsächlichen</t>
    </r>
  </si>
  <si>
    <r>
      <t>Weitere bauliche Anlagen wie z.B.</t>
    </r>
    <r>
      <rPr>
        <b/>
        <sz val="10"/>
        <color rgb="FF000000"/>
        <rFont val="Arial"/>
        <family val="2"/>
      </rPr>
      <t xml:space="preserve"> Schwimmbecken, Springerbecken, Desinfektionseinrichtungen,</t>
    </r>
  </si>
  <si>
    <t>B.2.1 Schwimmhallen</t>
  </si>
  <si>
    <t>B.2 Sporthallen (sportartspezifisch)</t>
  </si>
  <si>
    <t>b) Betriebsräume werden im erforderlichen Umfang unter Anwendung</t>
  </si>
  <si>
    <t>Nachweis zu erbringen.</t>
  </si>
  <si>
    <t>zum Download bereitgestellt wird, zu beachten und der entsprechende</t>
  </si>
  <si>
    <t>das „Hinweisblatt zur Gütesicherung“, welches unter www.blsv.de</t>
  </si>
  <si>
    <t>a) Sollte ein Sportboden mit Kunststoffbelag verbaut werden, so ist</t>
  </si>
  <si>
    <t>Gütesicherung</t>
  </si>
  <si>
    <t>5,5m mind. Raumhöhe</t>
  </si>
  <si>
    <t>18032/2</t>
  </si>
  <si>
    <t>je qm Hallenfläche</t>
  </si>
  <si>
    <t>sportspezifischen Ausstattung gelten z.B.:</t>
  </si>
  <si>
    <t>Ausstattung. Als zusätzliches Wesensmerkmal einer besonderen</t>
  </si>
  <si>
    <t>einem Sportboden nach DIN V 18032 Teil 2 und einer besonderen sportspezifischen</t>
  </si>
  <si>
    <t>Sportlich genutzte Hallen mit einer Raumhöhe von mindestens 5,5 m sowie</t>
  </si>
  <si>
    <t>B.1 Sporthallen (nicht sportartspezifisch)</t>
  </si>
  <si>
    <t>gem. Tabellenblatt Flächenberechnung</t>
  </si>
  <si>
    <t>B. Gedeckte Sportstätten</t>
  </si>
  <si>
    <t>d) Die Anzahl der förderfähigen Masten wird auf maximal 6 je Fußballfeld beschränkt.</t>
  </si>
  <si>
    <t>notwendigen baulichen und technischen Einrichtungen (KG 300 - 500 der DIN 276) enthalten.</t>
  </si>
  <si>
    <t>c) In der Förderobergrenze für Fussball sind alle zum Betrieb der Flutlichtanlage</t>
  </si>
  <si>
    <t>b) Nur für Spielfelder anwendbar, welche ein kleineres Spielfeldmaß als 90m x 45m haben.</t>
  </si>
  <si>
    <t>welche keine hohen technischen Anforderungen erfüllen müssen.</t>
  </si>
  <si>
    <t>a) Diese Obergrenze ist für Kleinspielfelder, kleinder Trainingsplätze, etc. gedacht,</t>
  </si>
  <si>
    <t>max. 6 Masten je Spielfeld</t>
  </si>
  <si>
    <t>Flutlichtanlage Fußball, je Mast</t>
  </si>
  <si>
    <r>
      <t xml:space="preserve">A.14 Flutlichtanlagen </t>
    </r>
    <r>
      <rPr>
        <b/>
        <u/>
        <sz val="10"/>
        <color rgb="FF000000"/>
        <rFont val="Arial"/>
        <family val="2"/>
      </rPr>
      <t>nicht</t>
    </r>
    <r>
      <rPr>
        <b/>
        <sz val="10"/>
        <color rgb="FF000000"/>
        <rFont val="Arial"/>
        <family val="2"/>
      </rPr>
      <t xml:space="preserve"> DIN-gerecht</t>
    </r>
  </si>
  <si>
    <t>entspricht.</t>
  </si>
  <si>
    <t>der DIN EN 12193 Klasse III, nicht aber Klasse II oder I</t>
  </si>
  <si>
    <t>Kosten im Einzelfall nachzuweisen. Auch hier gilt, dass die Flutlichtanlage</t>
  </si>
  <si>
    <t>technischen Ausführungen und die damit verbundenen</t>
  </si>
  <si>
    <t>d) Bei Flutlichtanlagen für andere Sportarten als Fußball sind die notwendigen</t>
  </si>
  <si>
    <t>c) Die Anzahl der förderfähigen Masten wird auf maximal 6 je Fußballfeld beschränkt.</t>
  </si>
  <si>
    <t>(Kostengruppe 300 - 500 der DIN 276) enthalten.</t>
  </si>
  <si>
    <t>notwendigen baulichen und technischen Einrichtungen</t>
  </si>
  <si>
    <t>b) In der Förderobergrenze für Fußball sind alle zum Betrieb der Flutlichtanlage</t>
  </si>
  <si>
    <t>Klasse III, nicht aber der Klasse II oder I entspricht.</t>
  </si>
  <si>
    <t>a) Fördervoraussetzung ist, dass die Flutlichtanlage der DIN EN 12193</t>
  </si>
  <si>
    <t>12193 max. Kl. III</t>
  </si>
  <si>
    <t>A.13 Flutlichtanlagen DIN EN 12193 Kl. III</t>
  </si>
  <si>
    <t>Abschnitt A.6 gefördert.</t>
  </si>
  <si>
    <t>Banden werden im erforderlichen Umfang unter Anwendung der Förderobergrenzen nach dem</t>
  </si>
  <si>
    <t>je eine normgerechte Bahn</t>
  </si>
  <si>
    <t>A.12 Stockbahnen</t>
  </si>
  <si>
    <t>etc.) enthalten.</t>
  </si>
  <si>
    <t>In der Obergrenze ist die jeweilige Erstausstattung (wie z.B. Linierung, Netze,</t>
  </si>
  <si>
    <t>inkl. Erstaustattung</t>
  </si>
  <si>
    <t>je qm sportfunktional notwendige Fläche</t>
  </si>
  <si>
    <t>A.11 Beachsportanlagen</t>
  </si>
  <si>
    <t>je qm Reitplatzfläche</t>
  </si>
  <si>
    <t>A.10 Reitplätze</t>
  </si>
  <si>
    <t>b) In der Obergrenze enthalten sind: Beregnungsanlage sowie Entwässerung.</t>
  </si>
  <si>
    <t>a) Die Mindesthöhe des Ballfangzaunes beträgt 2,5 m.</t>
  </si>
  <si>
    <t>2,5m h Ballfang</t>
  </si>
  <si>
    <t>A.9.3 Tennis Übungswand (inkl. halber Tennisplatz)</t>
  </si>
  <si>
    <t>A.9.2 Ballfangzaun pro laufendem Meter</t>
  </si>
  <si>
    <t>m</t>
  </si>
  <si>
    <t>A.9.1 Tennisplatz</t>
  </si>
  <si>
    <t>A.9 Tennisplätze</t>
  </si>
  <si>
    <r>
      <rPr>
        <b/>
        <sz val="10"/>
        <color rgb="FF000000"/>
        <rFont val="Arial"/>
        <family val="2"/>
      </rPr>
      <t>Stabhochsprung, etc.</t>
    </r>
    <r>
      <rPr>
        <sz val="11"/>
        <color theme="1"/>
        <rFont val="Calibri"/>
        <family val="2"/>
        <scheme val="minor"/>
      </rPr>
      <t xml:space="preserve"> werden im Einzelfall nach tatsächlichen Kosten bewertet.</t>
    </r>
  </si>
  <si>
    <r>
      <t xml:space="preserve">Weitere bauliche Leichtathletikanlagen wie z.B. </t>
    </r>
    <r>
      <rPr>
        <b/>
        <sz val="10"/>
        <color rgb="FF000000"/>
        <rFont val="Arial"/>
        <family val="2"/>
      </rPr>
      <t>Kugelstoßen, Weitsprung,</t>
    </r>
  </si>
  <si>
    <t>einem Kunststoffbelag bestehen, gilt Abschnitt A.7.</t>
  </si>
  <si>
    <r>
      <t xml:space="preserve">Für </t>
    </r>
    <r>
      <rPr>
        <b/>
        <sz val="10"/>
        <color rgb="FF000000"/>
        <rFont val="Arial"/>
        <family val="2"/>
      </rPr>
      <t>Rundlaufbahnen sowie sonstige sportfunktionale Flächen</t>
    </r>
    <r>
      <rPr>
        <sz val="11"/>
        <color theme="1"/>
        <rFont val="Calibri"/>
        <family val="2"/>
        <scheme val="minor"/>
      </rPr>
      <t xml:space="preserve"> welche aus</t>
    </r>
  </si>
  <si>
    <t>A.8 Leichtathletikanlagen</t>
  </si>
  <si>
    <t>den entsprechenden Nachweis zu erbringen.</t>
  </si>
  <si>
    <t>www.blsv.de zum Download bereitgestellt wird, zu beachten und</t>
  </si>
  <si>
    <t>b) Es gilt das „Hinweisblatt zur Gütesicherung“, welches unter</t>
  </si>
  <si>
    <t>DIN 18035 Teil 6 entspricht.</t>
  </si>
  <si>
    <t>a) Fördervoraussetzung ist, dass der Aufbau des Sportplatzes der</t>
  </si>
  <si>
    <t>18035/6</t>
  </si>
  <si>
    <t>je qm sportfunktionale Fläche</t>
  </si>
  <si>
    <t>(wie Allwetter-/Hartplätze)</t>
  </si>
  <si>
    <t>A.7 Kunststoffflächen</t>
  </si>
  <si>
    <t>je laufenden Meter</t>
  </si>
  <si>
    <t>A.6 Bande für Kleinspielfelder</t>
  </si>
  <si>
    <t>ein zusätzlicher Bedarf ist sportfachlich zu belegen.</t>
  </si>
  <si>
    <t>b) Förderfähig sind grundsätzlich nur die Stirnseiten des Spielfeldes,</t>
  </si>
  <si>
    <t>a) Die Mindesthöhe des Ballfangzaunes beträgt 4,5 m.</t>
  </si>
  <si>
    <t>Stirnseiten</t>
  </si>
  <si>
    <t>4,5m h Ballfang</t>
  </si>
  <si>
    <t>A.5 Ballfangzaun für Fußball</t>
  </si>
  <si>
    <r>
      <rPr>
        <b/>
        <sz val="10"/>
        <color rgb="FF000000"/>
        <rFont val="Arial"/>
        <family val="2"/>
      </rPr>
      <t xml:space="preserve">Brunnen und Zisternen </t>
    </r>
    <r>
      <rPr>
        <sz val="11"/>
        <color theme="1"/>
        <rFont val="Calibri"/>
        <family val="2"/>
        <scheme val="minor"/>
      </rPr>
      <t>werden zusätzlich nach tatsächlichen Kosten bewertet.</t>
    </r>
  </si>
  <si>
    <t>je Spielfeld</t>
  </si>
  <si>
    <t>A.4 Beregnungsanlage</t>
  </si>
  <si>
    <t>Achtung exkl. Beregnung und Ballfangzaun</t>
  </si>
  <si>
    <t xml:space="preserve">c) Kuststoff-Kleinspielfelder für andere Sportarten werden im Einzelfall nach tatsächlichen Kosten bewertet. </t>
  </si>
  <si>
    <t>Für größere Kunststoffspielfelder gilt Abschnitt A.2.</t>
  </si>
  <si>
    <t>b) Nur für Spielfelder anwendbar, welche ein Spielfeldmaß von unter 90m x 45m haben.</t>
  </si>
  <si>
    <t>Die Flutlichtanlage muss nicht zwingend DIN-gerecht sein (vgl. hierzu Abschnitt A. 14)</t>
  </si>
  <si>
    <t>18035 Teil 7 entspricht und eine Flutlichtanlage verbaut wird.</t>
  </si>
  <si>
    <t>a) Fördervoraussetzung ist, dass der Aufbau des Sportplatzes der DIN</t>
  </si>
  <si>
    <t>18035/7</t>
  </si>
  <si>
    <t>je qm Spielfeldfläche</t>
  </si>
  <si>
    <t>A.3 Kunststoff-Kleinspielfelder Fussball</t>
  </si>
  <si>
    <t>B.8     Bowlingbahnen jeweils für 1 normgerechte Bahn</t>
  </si>
  <si>
    <t>BowlingBahn</t>
  </si>
  <si>
    <t>B.7     Kegelbahnen jeweils für 1 normgerechte Bahn</t>
  </si>
  <si>
    <t>Kegelbahn</t>
  </si>
  <si>
    <t xml:space="preserve">B.6 Betriebsräume mit einfacher baulicher Ausstattung je qm </t>
  </si>
  <si>
    <t>BetriebsräumeEinfach</t>
  </si>
  <si>
    <t xml:space="preserve">B.5     Betriebsräume je qm </t>
  </si>
  <si>
    <t xml:space="preserve">B.4     Sporträume mit einfacher Ausstattung je qm </t>
  </si>
  <si>
    <t>SporträumeEinfach</t>
  </si>
  <si>
    <t xml:space="preserve">B.3 Sporträume mit besonderer sportspezifischen Ausstattung je qm </t>
  </si>
  <si>
    <t>besondSporträume</t>
  </si>
  <si>
    <t xml:space="preserve">B.2.6.5  Sicherheitsböden je qm </t>
  </si>
  <si>
    <t>SicherBöden</t>
  </si>
  <si>
    <t xml:space="preserve">B.2.6.4  Outdoor-Kletterwand je qm </t>
  </si>
  <si>
    <t>OutdoorWand</t>
  </si>
  <si>
    <t>Bedarfes notwendig ist.</t>
  </si>
  <si>
    <t xml:space="preserve">B.2.6.3  Indoor-Kletterwand je qm </t>
  </si>
  <si>
    <t>IndoorWand</t>
  </si>
  <si>
    <t>Kunststoffrasenplatzes zur Abdeckung eines erhöhten sportlichen</t>
  </si>
  <si>
    <t xml:space="preserve">B.2.6.2  Bouldern-Kletterwand je qm </t>
  </si>
  <si>
    <t>BoulderWand</t>
  </si>
  <si>
    <t>12193 Klasse III (vgl. hierzu Abschnitt A.11) und der Bau eines</t>
  </si>
  <si>
    <t>B.2.6.1 Kletterhalle je qm</t>
  </si>
  <si>
    <t>18035 Teil 7 entspricht, eine Trainingsbeleuchtung nach DIN EN</t>
  </si>
  <si>
    <t>B.2.6   Künstliche Kletteranlagen</t>
  </si>
  <si>
    <t xml:space="preserve">B.2.5     Stockschützenhallen jeweils für 1 normgerechte Bahn </t>
  </si>
  <si>
    <t>Stockhalle</t>
  </si>
  <si>
    <t>B.2.4.4 Nebenräume je qm Fläche</t>
  </si>
  <si>
    <t>ReitNeben</t>
  </si>
  <si>
    <t>12193 max. Kl.III</t>
  </si>
  <si>
    <t xml:space="preserve">B.2.4.3 Paddocks je qm Paddock </t>
  </si>
  <si>
    <t>Paddock</t>
  </si>
  <si>
    <t xml:space="preserve">B.2.4.2  Stallungen je qm Box </t>
  </si>
  <si>
    <t>Stall</t>
  </si>
  <si>
    <t>A.2 Kunststoff-Rasenspielfelder</t>
  </si>
  <si>
    <t>B2.4.1  Reithalle je qm Reitfläche</t>
  </si>
  <si>
    <t>B.2.4     Reithallen, Stallungen, Paddocks und Nebenräume</t>
  </si>
  <si>
    <t>dreiTennishalle</t>
  </si>
  <si>
    <t>B 2.3.2 Zweifeld-Tennishalle</t>
  </si>
  <si>
    <t>ZweiTennishalle</t>
  </si>
  <si>
    <t>EinTennishalle</t>
  </si>
  <si>
    <t>B.2.3    Tennishallen</t>
  </si>
  <si>
    <t>B.2.2   Eissporthallen (nach tatsächlichen Kosten)</t>
  </si>
  <si>
    <t>B.2.1    Schwimmhallen (nach tatsächlichen Kosten)</t>
  </si>
  <si>
    <t>A.1 Rasenspielfelder und Tennenplätze</t>
  </si>
  <si>
    <t>B.2     Sporthallen (sportartspezifisch)</t>
  </si>
  <si>
    <t>B.1     Sporthallen (nicht sportartspezifisch) je qm Hallenfläche</t>
  </si>
  <si>
    <t>A. Nicht gedeckte Sportstätten</t>
  </si>
  <si>
    <t>B.   Gedeckte Sportstätten</t>
  </si>
  <si>
    <t>A.14     Flutlichtanlagen nicht DIN-gerecht</t>
  </si>
  <si>
    <t>FlutlichtNODIN</t>
  </si>
  <si>
    <t>III. Baukosten</t>
  </si>
  <si>
    <t>A.13     Flutlichtanlagen DIN EN 12193 III je Mast</t>
  </si>
  <si>
    <t>FlutlichtDIN</t>
  </si>
  <si>
    <t>A.12  Stockbahnen je Bahn</t>
  </si>
  <si>
    <t>Stockbahn</t>
  </si>
  <si>
    <t>als förderfähige Kosten berücksichtigt werden.</t>
  </si>
  <si>
    <t>A.11   Beachsportanlagen je qm sportfunktional notwendige Fläche</t>
  </si>
  <si>
    <t>Beach</t>
  </si>
  <si>
    <t>können daher zusätzlich bis zu 16 v. H. für Planungsleistungen (KG 720 - 740)</t>
  </si>
  <si>
    <t>A.10     Reitplätze je qm Reitplatzfläche</t>
  </si>
  <si>
    <t>Reitplätze</t>
  </si>
  <si>
    <r>
      <rPr>
        <b/>
        <u/>
        <sz val="10"/>
        <color rgb="FF000000"/>
        <rFont val="Arial"/>
        <family val="2"/>
      </rPr>
      <t>Planungsleistungen (KG 720 - 740)</t>
    </r>
    <r>
      <rPr>
        <sz val="11"/>
        <color theme="1"/>
        <rFont val="Calibri"/>
        <family val="2"/>
        <scheme val="minor"/>
      </rPr>
      <t>. Gemäß Teil I Abschnitt C Nr. 5.3.2 der Sportförderrichtlinien</t>
    </r>
  </si>
  <si>
    <t>TennisÜbung</t>
  </si>
  <si>
    <t>Die untenstehenden Förderobergrenzen für Baukosten (KG 200 – 500) verstehen sich exklusive</t>
  </si>
  <si>
    <t>A.9.2    Ballfangzaun pro laufendem Meter</t>
  </si>
  <si>
    <t>TennisBallfang</t>
  </si>
  <si>
    <t>II. Baunebenkosten</t>
  </si>
  <si>
    <t xml:space="preserve">A.9.1 Tennisplatz </t>
  </si>
  <si>
    <t>Tennisplätze</t>
  </si>
  <si>
    <t>A.9     Tennisplätze</t>
  </si>
  <si>
    <t>fachliche Qualifikation voraussetzen.</t>
  </si>
  <si>
    <t>A.8    Leichtathletikanlagen (nach tatsächlichen Kosten)</t>
  </si>
  <si>
    <t>b) Facharbeiter sind Tätigkeiten oder Leistungen, die eine besondere</t>
  </si>
  <si>
    <t>A.7     Kunststoffflächen je qm sportfunktionale Fläche</t>
  </si>
  <si>
    <t>LA_Kunst</t>
  </si>
  <si>
    <t>fachliche Qualifikation benötigen.</t>
  </si>
  <si>
    <t>A.6    Bande für Kleinspielfelder je laufenden Meter</t>
  </si>
  <si>
    <t>Bande</t>
  </si>
  <si>
    <t>a) Hilfsarbeiter sind Helfertätigkeiten oder Leistungen die keine besondere</t>
  </si>
  <si>
    <t>A.5    Ballfangzaun für Fußball je laufenden Meter</t>
  </si>
  <si>
    <t>A.4     Beregnungsanlage je Spielfeld</t>
  </si>
  <si>
    <t>A.3     Kunststoff-Kleinspielfelder Fußball je qm Spielfeldfläche</t>
  </si>
  <si>
    <t>KleinKURA</t>
  </si>
  <si>
    <t>Facharbeiter (Stundensatz)</t>
  </si>
  <si>
    <t>A.2     Kunststoff-Rasenspielfelder je qm Spielfeldfläche</t>
  </si>
  <si>
    <t>KURA</t>
  </si>
  <si>
    <t>Hilfsarbeiter (Stundensatz)</t>
  </si>
  <si>
    <t>A.1     Rasenspielfelder und Tennenplätze je qm Spielfeldfläche</t>
  </si>
  <si>
    <t>Rasen</t>
  </si>
  <si>
    <t>Arbeiten – soweit sie stundenmäßig aufgelistet sind – wie folgt berücksichtigt werden:</t>
  </si>
  <si>
    <t>Zellnamen</t>
  </si>
  <si>
    <t>Gemäß Teil I Abschnitt C Nr. 5.3.4 der Sportförderrichtlinien können unbezahlte, freiwillige</t>
  </si>
  <si>
    <t>I. Eigene Arbeitsleistung</t>
  </si>
  <si>
    <t>Kostenobergrenzen 2022 zum Veröffentlichen</t>
  </si>
  <si>
    <t>Preissteigerung 2020-2021</t>
  </si>
  <si>
    <t>Kostenanspassung</t>
  </si>
  <si>
    <t>eifügen wie bisher, Werte werden in dieser Datei gerundet - RA ausstehend</t>
  </si>
  <si>
    <t>Auflagen/Bedingungen/Hinweise</t>
  </si>
  <si>
    <t>FOG</t>
  </si>
  <si>
    <t>Liste der beim Bau von Vereinssportanlagen geltenden Förderobergrenzen</t>
  </si>
  <si>
    <t>Kletteranlagen</t>
  </si>
  <si>
    <t>Kegelbahnen</t>
  </si>
  <si>
    <t>Allwetter-Flächen + Leichtathletikanlagen</t>
  </si>
  <si>
    <t>Beachanlagen</t>
  </si>
  <si>
    <t>Reiplätze</t>
  </si>
  <si>
    <t>Ballfang/Bande</t>
  </si>
  <si>
    <t>Fußballplätze</t>
  </si>
  <si>
    <t>Quicklinks:</t>
  </si>
  <si>
    <t>Maß/Anzahl
Maßnahme 1</t>
  </si>
  <si>
    <t>zwf. Kosten
Maßnahme 1
Außenanlagen</t>
  </si>
  <si>
    <t>Maß/Anzahl
Maßnahme 2</t>
  </si>
  <si>
    <t>zwf. Kosten
Maßnahme 2
Außenanlagen</t>
  </si>
  <si>
    <t>Förderobergrenzen 27.07.22</t>
  </si>
  <si>
    <t>unverbindlich max. möglicher Zuschuss:
*falls Ihre Kosten über der Bemessungsgrundlage liegen</t>
  </si>
  <si>
    <t>unverbindlich max. mögliches Darlehen*:</t>
  </si>
  <si>
    <t>max. mögliche Bemessungsgrundlage, falls eine Auswahl in den o.a. Bereichen möglich ist:</t>
  </si>
  <si>
    <r>
      <t xml:space="preserve">Sollten in der Flächenaufstellung Büro- (max. 20qm und Geschäftsstellenbüro) und Archivflächen (max. 10qm ab 1.500 Mitglieder) aufgeführt sein, dann wäre bei folgendem Beispiel die Eintragung wie folgt vorzunehmen: (In diesem Beispiel hat der Verein 1300 Mitglieder und möchte sein Vereinsheim mit u.a. einem Büro a 30qm und einem Archiv a 15qm sanieren.)
</t>
    </r>
    <r>
      <rPr>
        <sz val="8"/>
        <color indexed="8"/>
        <rFont val="Arial"/>
        <family val="2"/>
      </rPr>
      <t xml:space="preserve">
Büro 30qm = Spalte Betriebsräume 20qm und in der gleichen Zeile Spalte nicht zwf. Fläche 10qm Archiv 15qm = Spalte nicht zwf. Fläche 15qm (falls der Verein über mehr als 1500 Mitglieder verfügt, dann könnte10qm in der Spalte einfache Betriebsräume und 5qm in der Spalte nicht zwf. Fläche eingetragen werden)
</t>
    </r>
    <r>
      <rPr>
        <sz val="10"/>
        <color indexed="8"/>
        <rFont val="Arial"/>
        <family val="2"/>
      </rPr>
      <t xml:space="preserve">
</t>
    </r>
    <r>
      <rPr>
        <b/>
        <sz val="10"/>
        <color indexed="8"/>
        <rFont val="Arial"/>
        <family val="2"/>
      </rPr>
      <t>Spezielle Sportanlagen</t>
    </r>
    <r>
      <rPr>
        <sz val="10"/>
        <color indexed="8"/>
        <rFont val="Arial"/>
        <family val="2"/>
      </rPr>
      <t xml:space="preserve">, wie bspw. Kegel-/Bowlingbahnen, Reit-, Tennis-, Stockschützen-, Kletterhallen, könnten in dieser Flächenaufstellung in der Spalte Sporthallen eingetragen werden.
Jedoch können diese Werte, auf Grund der Komplexität </t>
    </r>
    <r>
      <rPr>
        <b/>
        <u/>
        <sz val="10"/>
        <color indexed="8"/>
        <rFont val="Arial"/>
        <family val="2"/>
      </rPr>
      <t>nicht</t>
    </r>
    <r>
      <rPr>
        <sz val="10"/>
        <color indexed="8"/>
        <rFont val="Arial"/>
        <family val="2"/>
      </rPr>
      <t xml:space="preserve"> ohne Abstimmung mit dem BLSV, bei der unverbindlichen Hochrechnung berücksichtigt werden.
Die v.g. unverbindliche Hochrechnung sowie das Tabellenblatt </t>
    </r>
    <r>
      <rPr>
        <b/>
        <sz val="10"/>
        <color rgb="FF000000"/>
        <rFont val="Arial"/>
        <family val="2"/>
      </rPr>
      <t>Förderobergrenzen</t>
    </r>
    <r>
      <rPr>
        <sz val="10"/>
        <color indexed="8"/>
        <rFont val="Arial"/>
        <family val="2"/>
      </rPr>
      <t xml:space="preserve"> soll dem Verein nur als Hilfestellung für die erste Planung und Projektkalkulation dienen. </t>
    </r>
    <r>
      <rPr>
        <b/>
        <sz val="10"/>
        <color indexed="8"/>
        <rFont val="Arial"/>
        <family val="2"/>
      </rPr>
      <t>Es wird hiermit ausdrücklich darauf hingewiesen, dass diese Hochrechnung auf Grund der vielseitigen und komplexen Planungsvarianten keinen Anspruch auf Vollständigkeit / Richtigkeit erhebt.</t>
    </r>
    <r>
      <rPr>
        <sz val="10"/>
        <color indexed="8"/>
        <rFont val="Arial"/>
        <family val="2"/>
      </rPr>
      <t xml:space="preserve">
Bei allgemeinen Fragen zur Objektakte kontaktieren Sie bitte Ihre Kontaktperson beim BLSV.</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</si>
</sst>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_(&quot;€&quot;* #,##0.00_);_(&quot;€&quot;* \(#,##0.00\);_(&quot;€&quot;* &quot;-&quot;??_);_(@_)"/>
    <numFmt numFmtId="165" formatCode="_-* #,##0\ &quot;€&quot;_-;\-* #,##0\ &quot;€&quot;_-;_-* &quot;-&quot;??\ &quot;€&quot;_-;_-@_-"/>
    <numFmt numFmtId="166" formatCode="&quot; &quot;#,##0.00&quot; DM &quot;;&quot;-&quot;#,##0.00&quot; DM &quot;;&quot; -&quot;00&quot; DM &quot;;&quot; &quot;@&quot; &quot;"/>
    <numFmt numFmtId="167" formatCode="&quot; &quot;#,##0.00&quot; &quot;[$€]&quot; &quot;;&quot;-&quot;#,##0.00&quot; &quot;[$€]&quot; &quot;;&quot; -&quot;00&quot; &quot;[$€]&quot; &quot;;&quot; &quot;@&quot; &quot;"/>
  </numFmts>
  <fonts count="98" x14ac:knownFonts="1">
    <font>
      <sz val="11"/>
      <color theme="1"/>
      <name val="Calibri"/>
      <family val="2"/>
      <scheme val="minor"/>
    </font>
    <font>
      <sz val="16"/>
      <color indexed="8"/>
      <name val="Calibri"/>
      <family val="2"/>
    </font>
    <font>
      <b/>
      <sz val="16"/>
      <color indexed="8"/>
      <name val="Calibri"/>
      <family val="2"/>
    </font>
    <font>
      <b/>
      <sz val="16"/>
      <color indexed="10"/>
      <name val="Calibri"/>
      <family val="2"/>
    </font>
    <font>
      <sz val="12"/>
      <name val="Arial"/>
      <family val="2"/>
    </font>
    <font>
      <u/>
      <sz val="12"/>
      <color indexed="8"/>
      <name val="Arial"/>
      <family val="2"/>
    </font>
    <font>
      <sz val="11"/>
      <name val="Arial"/>
      <family val="2"/>
    </font>
    <font>
      <u/>
      <sz val="11"/>
      <name val="Arial"/>
      <family val="2"/>
    </font>
    <font>
      <u/>
      <sz val="12"/>
      <name val="Arial"/>
      <family val="2"/>
    </font>
    <font>
      <i/>
      <sz val="12"/>
      <name val="Arial"/>
      <family val="2"/>
    </font>
    <font>
      <i/>
      <sz val="10"/>
      <color indexed="8"/>
      <name val="Arial"/>
      <family val="2"/>
    </font>
    <font>
      <i/>
      <u/>
      <sz val="10"/>
      <name val="Arial"/>
      <family val="2"/>
    </font>
    <font>
      <i/>
      <sz val="10"/>
      <name val="Arial"/>
      <family val="2"/>
    </font>
    <font>
      <b/>
      <i/>
      <sz val="10"/>
      <color indexed="8"/>
      <name val="Arial"/>
      <family val="2"/>
    </font>
    <font>
      <sz val="10"/>
      <name val="Arial"/>
      <family val="2"/>
    </font>
    <font>
      <sz val="8"/>
      <name val="Arial"/>
      <family val="2"/>
    </font>
    <font>
      <sz val="10"/>
      <name val="Verdana"/>
      <family val="2"/>
    </font>
    <font>
      <b/>
      <sz val="8"/>
      <name val="Verdana"/>
      <family val="2"/>
    </font>
    <font>
      <sz val="6"/>
      <name val="Verdana"/>
      <family val="2"/>
    </font>
    <font>
      <b/>
      <sz val="8"/>
      <name val="Arial"/>
      <family val="2"/>
    </font>
    <font>
      <b/>
      <sz val="7"/>
      <name val="Verdana"/>
      <family val="2"/>
    </font>
    <font>
      <sz val="7.5"/>
      <name val="Verdana"/>
      <family val="2"/>
    </font>
    <font>
      <u/>
      <sz val="5"/>
      <name val="Verdana"/>
      <family val="2"/>
    </font>
    <font>
      <sz val="5"/>
      <name val="Verdana"/>
      <family val="2"/>
    </font>
    <font>
      <sz val="8"/>
      <name val="Verdana"/>
      <family val="2"/>
    </font>
    <font>
      <b/>
      <i/>
      <sz val="8"/>
      <name val="Verdana"/>
      <family val="2"/>
    </font>
    <font>
      <b/>
      <u/>
      <sz val="8"/>
      <name val="Verdana"/>
      <family val="2"/>
    </font>
    <font>
      <u/>
      <sz val="8"/>
      <name val="Verdana"/>
      <family val="2"/>
    </font>
    <font>
      <b/>
      <u/>
      <sz val="8"/>
      <name val="Arial"/>
      <family val="2"/>
    </font>
    <font>
      <b/>
      <sz val="7"/>
      <name val="Arial"/>
      <family val="2"/>
    </font>
    <font>
      <sz val="7"/>
      <name val="Arial"/>
      <family val="2"/>
    </font>
    <font>
      <i/>
      <sz val="8"/>
      <name val="Arial"/>
      <family val="2"/>
    </font>
    <font>
      <u/>
      <sz val="8"/>
      <name val="Arial"/>
      <family val="2"/>
    </font>
    <font>
      <b/>
      <sz val="9"/>
      <color indexed="81"/>
      <name val="Tahoma"/>
      <family val="2"/>
    </font>
    <font>
      <b/>
      <sz val="8"/>
      <color indexed="10"/>
      <name val="Arial"/>
      <family val="2"/>
    </font>
    <font>
      <sz val="8"/>
      <color indexed="10"/>
      <name val="Arial"/>
      <family val="2"/>
    </font>
    <font>
      <b/>
      <u/>
      <sz val="8"/>
      <color indexed="10"/>
      <name val="Arial"/>
      <family val="2"/>
    </font>
    <font>
      <sz val="10"/>
      <color indexed="8"/>
      <name val="Arial"/>
      <family val="2"/>
    </font>
    <font>
      <b/>
      <sz val="10"/>
      <color indexed="8"/>
      <name val="Arial"/>
      <family val="2"/>
    </font>
    <font>
      <b/>
      <u/>
      <sz val="10"/>
      <color indexed="8"/>
      <name val="Arial"/>
      <family val="2"/>
    </font>
    <font>
      <sz val="8"/>
      <color indexed="8"/>
      <name val="Arial"/>
      <family val="2"/>
    </font>
    <font>
      <sz val="11"/>
      <color theme="1"/>
      <name val="Calibri"/>
      <family val="2"/>
      <scheme val="minor"/>
    </font>
    <font>
      <sz val="11"/>
      <color theme="0"/>
      <name val="Calibri"/>
      <family val="2"/>
      <scheme val="minor"/>
    </font>
    <font>
      <u/>
      <sz val="11"/>
      <color theme="10"/>
      <name val="Calibri"/>
      <family val="2"/>
      <scheme val="minor"/>
    </font>
    <font>
      <sz val="11"/>
      <color rgb="FF000000"/>
      <name val="Calibri"/>
      <family val="2"/>
    </font>
    <font>
      <sz val="12"/>
      <color theme="1"/>
      <name val="Calibri"/>
      <family val="2"/>
      <scheme val="minor"/>
    </font>
    <font>
      <b/>
      <sz val="36"/>
      <color theme="1"/>
      <name val="Calibri"/>
      <family val="2"/>
      <scheme val="minor"/>
    </font>
    <font>
      <sz val="10"/>
      <color theme="1"/>
      <name val="Verdana"/>
      <family val="2"/>
    </font>
    <font>
      <b/>
      <sz val="18"/>
      <color theme="3" tint="-0.249977111117893"/>
      <name val="Verdana"/>
      <family val="2"/>
    </font>
    <font>
      <sz val="12"/>
      <color theme="1"/>
      <name val="Verdana"/>
      <family val="2"/>
    </font>
    <font>
      <sz val="11"/>
      <color indexed="8"/>
      <name val="Calibri"/>
      <family val="2"/>
      <scheme val="minor"/>
    </font>
    <font>
      <sz val="11"/>
      <name val="Calibri"/>
      <family val="2"/>
      <scheme val="minor"/>
    </font>
    <font>
      <sz val="12"/>
      <color theme="1"/>
      <name val="Arial"/>
      <family val="2"/>
    </font>
    <font>
      <sz val="11"/>
      <color theme="1"/>
      <name val="Arial"/>
      <family val="2"/>
    </font>
    <font>
      <sz val="11"/>
      <color theme="0"/>
      <name val="Arial"/>
      <family val="2"/>
    </font>
    <font>
      <sz val="11"/>
      <color theme="0" tint="-0.14999847407452621"/>
      <name val="Arial"/>
      <family val="2"/>
    </font>
    <font>
      <b/>
      <sz val="14"/>
      <color theme="1"/>
      <name val="Arial"/>
      <family val="2"/>
    </font>
    <font>
      <b/>
      <u/>
      <sz val="14"/>
      <color theme="1"/>
      <name val="Arial"/>
      <family val="2"/>
    </font>
    <font>
      <u/>
      <sz val="11"/>
      <color theme="0"/>
      <name val="Arial"/>
      <family val="2"/>
    </font>
    <font>
      <u/>
      <sz val="12"/>
      <color theme="1"/>
      <name val="Arial"/>
      <family val="2"/>
    </font>
    <font>
      <u/>
      <sz val="11"/>
      <color theme="1"/>
      <name val="Arial"/>
      <family val="2"/>
    </font>
    <font>
      <sz val="10"/>
      <color theme="1"/>
      <name val="Arial"/>
      <family val="2"/>
    </font>
    <font>
      <b/>
      <u/>
      <sz val="12"/>
      <color theme="1"/>
      <name val="Arial"/>
      <family val="2"/>
    </font>
    <font>
      <sz val="11"/>
      <color rgb="FFFF0000"/>
      <name val="Arial"/>
      <family val="2"/>
    </font>
    <font>
      <sz val="8"/>
      <color rgb="FFFF0000"/>
      <name val="Arial"/>
      <family val="2"/>
    </font>
    <font>
      <sz val="6"/>
      <color rgb="FFFF0000"/>
      <name val="Arial"/>
      <family val="2"/>
    </font>
    <font>
      <sz val="8"/>
      <color theme="0"/>
      <name val="Arial"/>
      <family val="2"/>
    </font>
    <font>
      <i/>
      <sz val="11"/>
      <color theme="1"/>
      <name val="Arial"/>
      <family val="2"/>
    </font>
    <font>
      <sz val="10"/>
      <color theme="0"/>
      <name val="Arial"/>
      <family val="2"/>
    </font>
    <font>
      <b/>
      <sz val="16"/>
      <color theme="3" tint="-0.249977111117893"/>
      <name val="Arial"/>
      <family val="2"/>
    </font>
    <font>
      <sz val="10"/>
      <color rgb="FF000000"/>
      <name val="Arial"/>
      <family val="2"/>
    </font>
    <font>
      <b/>
      <u/>
      <sz val="10"/>
      <color rgb="FFFF0000"/>
      <name val="Arial"/>
      <family val="2"/>
    </font>
    <font>
      <sz val="10"/>
      <color rgb="FFFF0000"/>
      <name val="Arial"/>
      <family val="2"/>
    </font>
    <font>
      <u/>
      <sz val="10"/>
      <color theme="10"/>
      <name val="Arial"/>
      <family val="2"/>
    </font>
    <font>
      <sz val="12"/>
      <color rgb="FF000000"/>
      <name val="Arial"/>
      <family val="2"/>
    </font>
    <font>
      <b/>
      <u/>
      <sz val="26"/>
      <color theme="1"/>
      <name val="Arial"/>
      <family val="2"/>
    </font>
    <font>
      <i/>
      <sz val="10"/>
      <color theme="1"/>
      <name val="Arial"/>
      <family val="2"/>
    </font>
    <font>
      <u/>
      <sz val="8"/>
      <color theme="10"/>
      <name val="Arial"/>
      <family val="2"/>
    </font>
    <font>
      <b/>
      <sz val="8"/>
      <color rgb="FFFF0000"/>
      <name val="Arial"/>
      <family val="2"/>
    </font>
    <font>
      <b/>
      <sz val="7"/>
      <color rgb="FF000000"/>
      <name val="Verdana"/>
      <family val="2"/>
    </font>
    <font>
      <b/>
      <sz val="10"/>
      <color rgb="FFFF0000"/>
      <name val="Arial"/>
      <family val="2"/>
    </font>
    <font>
      <sz val="16"/>
      <color theme="1"/>
      <name val="Calibri"/>
      <family val="2"/>
      <scheme val="minor"/>
    </font>
    <font>
      <b/>
      <sz val="10"/>
      <color theme="1"/>
      <name val="Arial"/>
      <family val="2"/>
    </font>
    <font>
      <i/>
      <sz val="10"/>
      <color rgb="FF000000"/>
      <name val="Arial"/>
      <family val="2"/>
    </font>
    <font>
      <b/>
      <sz val="10"/>
      <name val="Arial"/>
      <family val="2"/>
    </font>
    <font>
      <u/>
      <sz val="10"/>
      <color rgb="FF000000"/>
      <name val="Arial"/>
      <family val="2"/>
    </font>
    <font>
      <b/>
      <sz val="5"/>
      <name val="Verdana"/>
      <family val="2"/>
    </font>
    <font>
      <sz val="11"/>
      <color rgb="FFFF0000"/>
      <name val="Calibri"/>
      <family val="2"/>
      <scheme val="minor"/>
    </font>
    <font>
      <u/>
      <sz val="11"/>
      <color rgb="FFFF0000"/>
      <name val="Arial"/>
      <family val="2"/>
    </font>
    <font>
      <u/>
      <sz val="12"/>
      <color rgb="FFFF0000"/>
      <name val="Arial"/>
      <family val="2"/>
    </font>
    <font>
      <b/>
      <u/>
      <sz val="26"/>
      <color theme="0" tint="-0.249977111117893"/>
      <name val="Arial"/>
      <family val="2"/>
    </font>
    <font>
      <b/>
      <sz val="10"/>
      <color rgb="FF000000"/>
      <name val="Arial"/>
      <family val="2"/>
    </font>
    <font>
      <b/>
      <u/>
      <sz val="10"/>
      <name val="Arial"/>
      <family val="2"/>
    </font>
    <font>
      <sz val="11"/>
      <name val="Calibri"/>
      <family val="2"/>
    </font>
    <font>
      <b/>
      <sz val="11"/>
      <color theme="1"/>
      <name val="Calibri"/>
      <family val="2"/>
      <scheme val="minor"/>
    </font>
    <font>
      <b/>
      <u/>
      <sz val="10"/>
      <color rgb="FF000000"/>
      <name val="Arial"/>
      <family val="2"/>
    </font>
    <font>
      <u/>
      <sz val="11"/>
      <color rgb="FF0000FF"/>
      <name val="Calibri"/>
      <family val="2"/>
    </font>
    <font>
      <u/>
      <sz val="10"/>
      <name val="Arial"/>
      <family val="2"/>
    </font>
  </fonts>
  <fills count="1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solid">
        <fgColor rgb="FF92D050"/>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4"/>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99"/>
        <bgColor indexed="64"/>
      </patternFill>
    </fill>
  </fills>
  <borders count="57">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hair">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top style="thin">
        <color indexed="64"/>
      </top>
      <bottom style="dotted">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dotted">
        <color indexed="64"/>
      </bottom>
      <diagonal/>
    </border>
    <border>
      <left/>
      <right style="thin">
        <color indexed="64"/>
      </right>
      <top/>
      <bottom style="hair">
        <color indexed="64"/>
      </bottom>
      <diagonal/>
    </border>
    <border>
      <left/>
      <right style="hair">
        <color indexed="64"/>
      </right>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20">
    <xf numFmtId="0" fontId="0" fillId="0" borderId="0"/>
    <xf numFmtId="0" fontId="43" fillId="0" borderId="0" applyNumberFormat="0" applyFill="0" applyBorder="0" applyAlignment="0" applyProtection="0"/>
    <xf numFmtId="9" fontId="41" fillId="0" borderId="0" applyFont="0" applyFill="0" applyBorder="0" applyAlignment="0" applyProtection="0"/>
    <xf numFmtId="9" fontId="44" fillId="0" borderId="0" applyFont="0" applyFill="0" applyBorder="0" applyAlignment="0" applyProtection="0"/>
    <xf numFmtId="9" fontId="14" fillId="0" borderId="0" applyFont="0" applyFill="0" applyBorder="0" applyAlignment="0" applyProtection="0"/>
    <xf numFmtId="9" fontId="41" fillId="0" borderId="0" applyFont="0" applyFill="0" applyBorder="0" applyAlignment="0" applyProtection="0"/>
    <xf numFmtId="0" fontId="14" fillId="0" borderId="0"/>
    <xf numFmtId="0" fontId="44" fillId="0" borderId="0"/>
    <xf numFmtId="0" fontId="16" fillId="0" borderId="0"/>
    <xf numFmtId="0" fontId="16" fillId="0" borderId="0"/>
    <xf numFmtId="166" fontId="44" fillId="0" borderId="0" applyFont="0" applyFill="0" applyBorder="0" applyAlignment="0" applyProtection="0"/>
    <xf numFmtId="164" fontId="44" fillId="0" borderId="0" applyFont="0" applyFill="0" applyBorder="0" applyAlignment="0" applyProtection="0"/>
    <xf numFmtId="44" fontId="41" fillId="0" borderId="0" applyFont="0" applyFill="0" applyBorder="0" applyAlignment="0" applyProtection="0"/>
    <xf numFmtId="0" fontId="70" fillId="0" borderId="0"/>
    <xf numFmtId="167" fontId="70" fillId="0" borderId="0" applyFont="0" applyFill="0" applyBorder="0" applyAlignment="0" applyProtection="0"/>
    <xf numFmtId="0" fontId="96" fillId="0" borderId="0" applyNumberFormat="0" applyFill="0" applyBorder="0" applyAlignment="0" applyProtection="0"/>
    <xf numFmtId="164" fontId="41" fillId="0" borderId="0" applyFont="0" applyFill="0" applyBorder="0" applyAlignment="0" applyProtection="0"/>
    <xf numFmtId="9" fontId="41" fillId="0" borderId="0" applyFont="0" applyFill="0" applyBorder="0" applyAlignment="0" applyProtection="0"/>
    <xf numFmtId="164" fontId="44" fillId="0" borderId="0" applyFont="0" applyFill="0" applyBorder="0" applyAlignment="0" applyProtection="0"/>
    <xf numFmtId="0" fontId="70" fillId="0" borderId="0"/>
  </cellStyleXfs>
  <cellXfs count="648">
    <xf numFmtId="0" fontId="0" fillId="0" borderId="0" xfId="0"/>
    <xf numFmtId="0" fontId="0" fillId="4" borderId="0" xfId="0" applyFill="1"/>
    <xf numFmtId="0" fontId="0" fillId="4" borderId="0" xfId="0" applyFill="1" applyBorder="1"/>
    <xf numFmtId="0" fontId="45" fillId="4" borderId="0" xfId="0" applyFont="1" applyFill="1"/>
    <xf numFmtId="0" fontId="0" fillId="0" borderId="1" xfId="0" applyBorder="1"/>
    <xf numFmtId="0" fontId="0" fillId="0" borderId="2" xfId="0" applyBorder="1"/>
    <xf numFmtId="0" fontId="46" fillId="4" borderId="0" xfId="0" applyFont="1" applyFill="1"/>
    <xf numFmtId="0" fontId="47" fillId="4" borderId="0" xfId="0" applyFont="1" applyFill="1" applyAlignment="1">
      <alignment vertical="center"/>
    </xf>
    <xf numFmtId="0" fontId="48" fillId="4" borderId="0" xfId="0" applyFont="1" applyFill="1" applyAlignment="1">
      <alignment horizontal="right" vertical="center"/>
    </xf>
    <xf numFmtId="0" fontId="49" fillId="4" borderId="0" xfId="0" applyFont="1" applyFill="1" applyAlignment="1">
      <alignment horizontal="right" vertical="center"/>
    </xf>
    <xf numFmtId="0" fontId="45" fillId="4" borderId="0" xfId="0" applyFont="1" applyFill="1" applyAlignment="1">
      <alignment horizontal="right"/>
    </xf>
    <xf numFmtId="0" fontId="42" fillId="4" borderId="0" xfId="0" applyFont="1" applyFill="1"/>
    <xf numFmtId="0" fontId="0" fillId="4" borderId="0" xfId="0" applyFill="1" applyAlignment="1">
      <alignment wrapText="1"/>
    </xf>
    <xf numFmtId="0" fontId="0" fillId="4" borderId="0" xfId="0" applyFill="1" applyAlignment="1"/>
    <xf numFmtId="0" fontId="0" fillId="0" borderId="0" xfId="0" applyAlignment="1"/>
    <xf numFmtId="0" fontId="50" fillId="4" borderId="0" xfId="0" applyFont="1" applyFill="1" applyAlignment="1">
      <alignment wrapText="1"/>
    </xf>
    <xf numFmtId="0" fontId="42" fillId="4" borderId="3" xfId="0" applyFont="1" applyFill="1" applyBorder="1"/>
    <xf numFmtId="0" fontId="42" fillId="4" borderId="3" xfId="0" applyFont="1" applyFill="1" applyBorder="1" applyAlignment="1">
      <alignment wrapText="1"/>
    </xf>
    <xf numFmtId="0" fontId="42" fillId="4" borderId="3" xfId="0" applyFont="1" applyFill="1" applyBorder="1" applyAlignment="1">
      <alignment horizontal="right"/>
    </xf>
    <xf numFmtId="0" fontId="51" fillId="2" borderId="0" xfId="0" applyFont="1" applyFill="1"/>
    <xf numFmtId="0" fontId="51" fillId="4" borderId="0" xfId="0" applyFont="1" applyFill="1" applyAlignment="1"/>
    <xf numFmtId="0" fontId="51" fillId="4" borderId="0" xfId="0" applyFont="1" applyFill="1" applyAlignment="1">
      <alignment wrapText="1"/>
    </xf>
    <xf numFmtId="0" fontId="51" fillId="4" borderId="0" xfId="0" applyFont="1" applyFill="1"/>
    <xf numFmtId="0" fontId="51" fillId="0" borderId="0" xfId="0" applyFont="1"/>
    <xf numFmtId="0" fontId="51" fillId="0" borderId="0" xfId="0" applyFont="1" applyAlignment="1">
      <alignment wrapText="1"/>
    </xf>
    <xf numFmtId="0" fontId="53" fillId="0" borderId="0" xfId="0" applyFont="1"/>
    <xf numFmtId="0" fontId="53" fillId="4" borderId="0" xfId="0" applyFont="1" applyFill="1"/>
    <xf numFmtId="0" fontId="53" fillId="0" borderId="2" xfId="0" applyFont="1" applyBorder="1"/>
    <xf numFmtId="0" fontId="55" fillId="5" borderId="4" xfId="0" applyFont="1" applyFill="1" applyBorder="1"/>
    <xf numFmtId="0" fontId="53" fillId="5" borderId="5" xfId="0" applyFont="1" applyFill="1" applyBorder="1"/>
    <xf numFmtId="0" fontId="54" fillId="5" borderId="5" xfId="0" applyFont="1" applyFill="1" applyBorder="1"/>
    <xf numFmtId="0" fontId="54" fillId="4" borderId="7" xfId="0" applyFont="1" applyFill="1" applyBorder="1"/>
    <xf numFmtId="0" fontId="53" fillId="4" borderId="8" xfId="0" applyFont="1" applyFill="1" applyBorder="1"/>
    <xf numFmtId="0" fontId="54" fillId="4" borderId="8" xfId="0" applyFont="1" applyFill="1" applyBorder="1"/>
    <xf numFmtId="0" fontId="54" fillId="4" borderId="10" xfId="0" applyFont="1" applyFill="1" applyBorder="1"/>
    <xf numFmtId="0" fontId="53" fillId="4" borderId="0" xfId="0" applyFont="1" applyFill="1" applyBorder="1"/>
    <xf numFmtId="0" fontId="52" fillId="4" borderId="0" xfId="0" applyFont="1" applyFill="1" applyBorder="1"/>
    <xf numFmtId="0" fontId="54" fillId="4" borderId="0" xfId="0" applyFont="1" applyFill="1" applyBorder="1"/>
    <xf numFmtId="0" fontId="54" fillId="4" borderId="12" xfId="0" applyFont="1" applyFill="1" applyBorder="1"/>
    <xf numFmtId="0" fontId="53" fillId="4" borderId="13" xfId="0" applyFont="1" applyFill="1" applyBorder="1"/>
    <xf numFmtId="0" fontId="54" fillId="4" borderId="13" xfId="0" applyFont="1" applyFill="1" applyBorder="1"/>
    <xf numFmtId="0" fontId="58" fillId="4" borderId="10" xfId="0" applyFont="1" applyFill="1" applyBorder="1"/>
    <xf numFmtId="0" fontId="60" fillId="4" borderId="0" xfId="0" applyFont="1" applyFill="1" applyBorder="1"/>
    <xf numFmtId="0" fontId="58" fillId="4" borderId="0" xfId="0" applyFont="1" applyFill="1" applyBorder="1"/>
    <xf numFmtId="0" fontId="53" fillId="4" borderId="10" xfId="0" applyFont="1" applyFill="1" applyBorder="1"/>
    <xf numFmtId="0" fontId="53" fillId="5" borderId="4" xfId="0" applyFont="1" applyFill="1" applyBorder="1"/>
    <xf numFmtId="0" fontId="53" fillId="0" borderId="0" xfId="0" applyFont="1" applyAlignment="1"/>
    <xf numFmtId="0" fontId="53" fillId="4" borderId="0" xfId="0" applyFont="1" applyFill="1" applyBorder="1" applyAlignment="1">
      <alignment horizontal="left"/>
    </xf>
    <xf numFmtId="0" fontId="53" fillId="4" borderId="0" xfId="0" applyFont="1" applyFill="1" applyAlignment="1">
      <alignment horizontal="left" vertical="top"/>
    </xf>
    <xf numFmtId="0" fontId="53" fillId="4" borderId="0" xfId="0" applyFont="1" applyFill="1" applyAlignment="1">
      <alignment horizontal="left"/>
    </xf>
    <xf numFmtId="0" fontId="53" fillId="4" borderId="12" xfId="0" applyFont="1" applyFill="1" applyBorder="1"/>
    <xf numFmtId="0" fontId="53" fillId="0" borderId="13" xfId="0" applyFont="1" applyBorder="1" applyAlignment="1"/>
    <xf numFmtId="0" fontId="53" fillId="6" borderId="0" xfId="0" applyFont="1" applyFill="1" applyAlignment="1">
      <alignment textRotation="90"/>
    </xf>
    <xf numFmtId="0" fontId="53" fillId="7" borderId="0" xfId="0" applyFont="1" applyFill="1"/>
    <xf numFmtId="0" fontId="61" fillId="6" borderId="15" xfId="0" applyFont="1" applyFill="1" applyBorder="1"/>
    <xf numFmtId="0" fontId="61" fillId="8" borderId="15" xfId="0" applyFont="1" applyFill="1" applyBorder="1"/>
    <xf numFmtId="0" fontId="61" fillId="0" borderId="15" xfId="0" applyFont="1" applyBorder="1"/>
    <xf numFmtId="0" fontId="53" fillId="9" borderId="15" xfId="0" applyFont="1" applyFill="1" applyBorder="1"/>
    <xf numFmtId="0" fontId="6" fillId="4" borderId="0" xfId="0" applyFont="1" applyFill="1" applyBorder="1"/>
    <xf numFmtId="0" fontId="53" fillId="9" borderId="0" xfId="0" applyFont="1" applyFill="1"/>
    <xf numFmtId="0" fontId="53" fillId="10" borderId="0" xfId="0" applyFont="1" applyFill="1" applyAlignment="1"/>
    <xf numFmtId="0" fontId="53" fillId="4" borderId="0" xfId="0" applyFont="1" applyFill="1" applyBorder="1" applyAlignment="1">
      <alignment vertical="top"/>
    </xf>
    <xf numFmtId="0" fontId="53" fillId="4" borderId="10" xfId="0" applyFont="1" applyFill="1" applyBorder="1" applyAlignment="1">
      <alignment vertical="top"/>
    </xf>
    <xf numFmtId="0" fontId="6" fillId="5" borderId="17" xfId="0" applyFont="1" applyFill="1" applyBorder="1" applyAlignment="1" applyProtection="1">
      <alignment horizontal="left" vertical="top"/>
      <protection locked="0"/>
    </xf>
    <xf numFmtId="0" fontId="53" fillId="5" borderId="17" xfId="0" applyFont="1" applyFill="1" applyBorder="1" applyAlignment="1">
      <alignment vertical="top"/>
    </xf>
    <xf numFmtId="0" fontId="53" fillId="5" borderId="18" xfId="0" applyFont="1" applyFill="1" applyBorder="1" applyAlignment="1">
      <alignment vertical="top"/>
    </xf>
    <xf numFmtId="0" fontId="53" fillId="0" borderId="0" xfId="0" applyFont="1" applyBorder="1" applyAlignment="1">
      <alignment vertical="top"/>
    </xf>
    <xf numFmtId="0" fontId="53" fillId="4" borderId="0" xfId="0" applyFont="1" applyFill="1" applyAlignment="1">
      <alignment vertical="top"/>
    </xf>
    <xf numFmtId="0" fontId="53" fillId="9" borderId="0" xfId="0" applyFont="1" applyFill="1" applyAlignment="1">
      <alignment vertical="top"/>
    </xf>
    <xf numFmtId="0" fontId="61" fillId="6" borderId="15" xfId="0" applyFont="1" applyFill="1" applyBorder="1" applyAlignment="1">
      <alignment vertical="top"/>
    </xf>
    <xf numFmtId="0" fontId="61" fillId="8" borderId="15" xfId="0" applyFont="1" applyFill="1" applyBorder="1" applyAlignment="1">
      <alignment vertical="top"/>
    </xf>
    <xf numFmtId="0" fontId="61" fillId="0" borderId="15" xfId="0" applyFont="1" applyBorder="1" applyAlignment="1">
      <alignment vertical="top"/>
    </xf>
    <xf numFmtId="0" fontId="53" fillId="9" borderId="15" xfId="0" applyFont="1" applyFill="1" applyBorder="1" applyAlignment="1">
      <alignment vertical="top"/>
    </xf>
    <xf numFmtId="0" fontId="53" fillId="0" borderId="0" xfId="0" applyFont="1" applyAlignment="1">
      <alignment vertical="top"/>
    </xf>
    <xf numFmtId="0" fontId="53" fillId="4" borderId="0" xfId="0" applyFont="1" applyFill="1" applyBorder="1" applyAlignment="1">
      <alignment horizontal="left" vertical="top"/>
    </xf>
    <xf numFmtId="0" fontId="6" fillId="4" borderId="19" xfId="0" applyFont="1" applyFill="1" applyBorder="1" applyAlignment="1" applyProtection="1">
      <alignment horizontal="left" vertical="top"/>
      <protection locked="0"/>
    </xf>
    <xf numFmtId="0" fontId="53" fillId="4" borderId="19" xfId="0" applyFont="1" applyFill="1" applyBorder="1" applyAlignment="1">
      <alignment vertical="top"/>
    </xf>
    <xf numFmtId="0" fontId="63" fillId="9" borderId="0" xfId="0" applyFont="1" applyFill="1" applyAlignment="1">
      <alignment vertical="top"/>
    </xf>
    <xf numFmtId="0" fontId="6" fillId="5" borderId="19" xfId="0" applyFont="1" applyFill="1" applyBorder="1" applyAlignment="1" applyProtection="1">
      <alignment horizontal="left" vertical="top"/>
      <protection locked="0"/>
    </xf>
    <xf numFmtId="0" fontId="53" fillId="5" borderId="19" xfId="0" applyFont="1" applyFill="1" applyBorder="1" applyAlignment="1">
      <alignment vertical="top"/>
    </xf>
    <xf numFmtId="0" fontId="61" fillId="10" borderId="15" xfId="0" applyFont="1" applyFill="1" applyBorder="1" applyAlignment="1">
      <alignment vertical="top"/>
    </xf>
    <xf numFmtId="0" fontId="61" fillId="11" borderId="15" xfId="0" applyFont="1" applyFill="1" applyBorder="1" applyAlignment="1">
      <alignment vertical="top"/>
    </xf>
    <xf numFmtId="0" fontId="53" fillId="5" borderId="0" xfId="0" applyFont="1" applyFill="1" applyBorder="1" applyAlignment="1">
      <alignment vertical="top"/>
    </xf>
    <xf numFmtId="0" fontId="52" fillId="4" borderId="0" xfId="0" applyFont="1" applyFill="1" applyBorder="1" applyAlignment="1">
      <alignment vertical="top"/>
    </xf>
    <xf numFmtId="0" fontId="54" fillId="4" borderId="0" xfId="0" applyFont="1" applyFill="1" applyBorder="1" applyAlignment="1">
      <alignment vertical="top"/>
    </xf>
    <xf numFmtId="0" fontId="52" fillId="4" borderId="0" xfId="0" applyFont="1" applyFill="1" applyBorder="1" applyAlignment="1">
      <alignment horizontal="left" vertical="top"/>
    </xf>
    <xf numFmtId="0" fontId="53" fillId="0" borderId="15" xfId="0" applyFont="1" applyFill="1" applyBorder="1" applyAlignment="1">
      <alignment vertical="top"/>
    </xf>
    <xf numFmtId="0" fontId="53" fillId="4" borderId="21" xfId="0" applyFont="1" applyFill="1" applyBorder="1" applyAlignment="1">
      <alignment vertical="top"/>
    </xf>
    <xf numFmtId="0" fontId="53" fillId="5" borderId="19" xfId="0" applyFont="1" applyFill="1" applyBorder="1" applyAlignment="1" applyProtection="1">
      <alignment vertical="top"/>
      <protection locked="0"/>
    </xf>
    <xf numFmtId="0" fontId="54" fillId="5" borderId="0" xfId="0" applyFont="1" applyFill="1" applyBorder="1" applyAlignment="1">
      <alignment vertical="top"/>
    </xf>
    <xf numFmtId="0" fontId="53" fillId="4" borderId="19" xfId="0" applyFont="1" applyFill="1" applyBorder="1" applyAlignment="1" applyProtection="1">
      <alignment vertical="top"/>
      <protection locked="0"/>
    </xf>
    <xf numFmtId="0" fontId="53" fillId="4" borderId="17" xfId="0" applyFont="1" applyFill="1" applyBorder="1" applyAlignment="1" applyProtection="1">
      <alignment vertical="top"/>
      <protection locked="0"/>
    </xf>
    <xf numFmtId="0" fontId="54" fillId="4" borderId="10" xfId="0" applyFont="1" applyFill="1" applyBorder="1" applyAlignment="1">
      <alignment vertical="top"/>
    </xf>
    <xf numFmtId="0" fontId="53" fillId="5" borderId="0" xfId="0" applyFont="1" applyFill="1" applyBorder="1" applyAlignment="1" applyProtection="1">
      <alignment vertical="top"/>
    </xf>
    <xf numFmtId="0" fontId="53" fillId="5" borderId="16" xfId="0" applyFont="1" applyFill="1" applyBorder="1" applyAlignment="1" applyProtection="1">
      <alignment vertical="top"/>
      <protection locked="0"/>
    </xf>
    <xf numFmtId="0" fontId="53" fillId="4" borderId="0" xfId="0" applyFont="1" applyFill="1" applyBorder="1" applyAlignment="1" applyProtection="1">
      <alignment vertical="top"/>
    </xf>
    <xf numFmtId="0" fontId="53" fillId="4" borderId="20" xfId="0" applyFont="1" applyFill="1" applyBorder="1" applyAlignment="1" applyProtection="1">
      <alignment vertical="top"/>
      <protection locked="0"/>
    </xf>
    <xf numFmtId="0" fontId="53" fillId="5" borderId="20" xfId="0" applyFont="1" applyFill="1" applyBorder="1" applyAlignment="1" applyProtection="1">
      <alignment vertical="top"/>
      <protection locked="0"/>
    </xf>
    <xf numFmtId="0" fontId="53" fillId="4" borderId="0" xfId="0" applyFont="1" applyFill="1" applyBorder="1" applyAlignment="1">
      <alignment horizontal="right" vertical="top"/>
    </xf>
    <xf numFmtId="0" fontId="52" fillId="4" borderId="0" xfId="0" applyFont="1" applyFill="1"/>
    <xf numFmtId="0" fontId="54" fillId="4" borderId="0" xfId="0" applyFont="1" applyFill="1"/>
    <xf numFmtId="0" fontId="15" fillId="0" borderId="0" xfId="6" applyFont="1"/>
    <xf numFmtId="0" fontId="64" fillId="0" borderId="0" xfId="6" applyFont="1"/>
    <xf numFmtId="0" fontId="17" fillId="3" borderId="15" xfId="9" applyFont="1" applyFill="1" applyBorder="1" applyAlignment="1">
      <alignment horizontal="center" vertical="top" wrapText="1"/>
    </xf>
    <xf numFmtId="4" fontId="17" fillId="3" borderId="15" xfId="9" applyNumberFormat="1" applyFont="1" applyFill="1" applyBorder="1" applyAlignment="1">
      <alignment horizontal="center" vertical="top" wrapText="1"/>
    </xf>
    <xf numFmtId="0" fontId="19" fillId="0" borderId="0" xfId="6" applyFont="1"/>
    <xf numFmtId="4" fontId="20" fillId="5" borderId="1" xfId="9" applyNumberFormat="1" applyFont="1" applyFill="1" applyBorder="1" applyAlignment="1">
      <alignment horizontal="center" vertical="center" wrapText="1"/>
    </xf>
    <xf numFmtId="4" fontId="21" fillId="0" borderId="15" xfId="9" applyNumberFormat="1" applyFont="1" applyBorder="1" applyAlignment="1">
      <alignment horizontal="center" vertical="center" wrapText="1"/>
    </xf>
    <xf numFmtId="0" fontId="15" fillId="0" borderId="15" xfId="6" applyFont="1" applyBorder="1"/>
    <xf numFmtId="4" fontId="18" fillId="0" borderId="15" xfId="9" applyNumberFormat="1" applyFont="1" applyBorder="1" applyAlignment="1">
      <alignment horizontal="justify" vertical="top" wrapText="1"/>
    </xf>
    <xf numFmtId="4" fontId="18" fillId="0" borderId="15" xfId="9" applyNumberFormat="1" applyFont="1" applyBorder="1" applyAlignment="1">
      <alignment horizontal="center" vertical="top" wrapText="1"/>
    </xf>
    <xf numFmtId="4" fontId="18" fillId="0" borderId="15" xfId="9" applyNumberFormat="1" applyFont="1" applyBorder="1" applyAlignment="1">
      <alignment horizontal="left" vertical="top" wrapText="1"/>
    </xf>
    <xf numFmtId="0" fontId="15" fillId="0" borderId="8" xfId="6" applyFont="1" applyBorder="1"/>
    <xf numFmtId="0" fontId="17" fillId="3" borderId="15" xfId="9" applyFont="1" applyFill="1" applyBorder="1" applyAlignment="1">
      <alignment horizontal="right" vertical="center" wrapText="1"/>
    </xf>
    <xf numFmtId="4" fontId="17" fillId="3" borderId="15" xfId="9" applyNumberFormat="1" applyFont="1" applyFill="1" applyBorder="1" applyAlignment="1" applyProtection="1">
      <alignment horizontal="center" vertical="center"/>
      <protection hidden="1"/>
    </xf>
    <xf numFmtId="0" fontId="17" fillId="3" borderId="22" xfId="9" applyFont="1" applyFill="1" applyBorder="1" applyAlignment="1">
      <alignment horizontal="right" vertical="center" wrapText="1"/>
    </xf>
    <xf numFmtId="4" fontId="17" fillId="3" borderId="22" xfId="9" applyNumberFormat="1" applyFont="1" applyFill="1" applyBorder="1" applyAlignment="1" applyProtection="1">
      <alignment horizontal="center" vertical="center"/>
      <protection hidden="1"/>
    </xf>
    <xf numFmtId="4" fontId="24" fillId="13" borderId="23" xfId="8" applyNumberFormat="1" applyFont="1" applyFill="1" applyBorder="1" applyAlignment="1">
      <alignment horizontal="left" vertical="center"/>
    </xf>
    <xf numFmtId="4" fontId="27" fillId="13" borderId="24" xfId="8" applyNumberFormat="1" applyFont="1" applyFill="1" applyBorder="1" applyAlignment="1">
      <alignment horizontal="center" vertical="center"/>
    </xf>
    <xf numFmtId="4" fontId="24" fillId="0" borderId="0" xfId="8" applyNumberFormat="1" applyFont="1" applyAlignment="1">
      <alignment horizontal="left" vertical="center"/>
    </xf>
    <xf numFmtId="4" fontId="25" fillId="0" borderId="0" xfId="9" applyNumberFormat="1" applyFont="1" applyAlignment="1">
      <alignment horizontal="center" vertical="center"/>
    </xf>
    <xf numFmtId="0" fontId="17" fillId="13" borderId="25" xfId="8" applyFont="1" applyFill="1" applyBorder="1" applyAlignment="1">
      <alignment horizontal="left" vertical="center"/>
    </xf>
    <xf numFmtId="0" fontId="17" fillId="13" borderId="0" xfId="8" applyFont="1" applyFill="1" applyAlignment="1">
      <alignment vertical="center" wrapText="1"/>
    </xf>
    <xf numFmtId="4" fontId="17" fillId="13" borderId="25" xfId="8" applyNumberFormat="1" applyFont="1" applyFill="1" applyBorder="1" applyAlignment="1" applyProtection="1">
      <alignment vertical="center"/>
      <protection hidden="1"/>
    </xf>
    <xf numFmtId="10" fontId="17" fillId="13" borderId="26" xfId="4" applyNumberFormat="1" applyFont="1" applyFill="1" applyBorder="1" applyAlignment="1" applyProtection="1">
      <alignment vertical="center"/>
      <protection hidden="1"/>
    </xf>
    <xf numFmtId="4" fontId="17" fillId="0" borderId="0" xfId="8" applyNumberFormat="1" applyFont="1" applyAlignment="1" applyProtection="1">
      <alignment vertical="center"/>
      <protection hidden="1"/>
    </xf>
    <xf numFmtId="0" fontId="24" fillId="13" borderId="27" xfId="8" applyFont="1" applyFill="1" applyBorder="1" applyAlignment="1">
      <alignment horizontal="left" vertical="center"/>
    </xf>
    <xf numFmtId="0" fontId="24" fillId="13" borderId="13" xfId="8" applyFont="1" applyFill="1" applyBorder="1" applyAlignment="1">
      <alignment vertical="center" wrapText="1"/>
    </xf>
    <xf numFmtId="4" fontId="24" fillId="13" borderId="27" xfId="8" applyNumberFormat="1" applyFont="1" applyFill="1" applyBorder="1" applyAlignment="1" applyProtection="1">
      <alignment vertical="center"/>
      <protection hidden="1"/>
    </xf>
    <xf numFmtId="10" fontId="24" fillId="13" borderId="28" xfId="4" applyNumberFormat="1" applyFont="1" applyFill="1" applyBorder="1" applyAlignment="1" applyProtection="1">
      <alignment vertical="center"/>
      <protection hidden="1"/>
    </xf>
    <xf numFmtId="9" fontId="24" fillId="0" borderId="0" xfId="3" applyFont="1" applyFill="1" applyBorder="1" applyAlignment="1" applyProtection="1">
      <alignment vertical="center"/>
      <protection hidden="1"/>
    </xf>
    <xf numFmtId="4" fontId="24" fillId="0" borderId="0" xfId="8" applyNumberFormat="1" applyFont="1" applyAlignment="1" applyProtection="1">
      <alignment vertical="center"/>
      <protection hidden="1"/>
    </xf>
    <xf numFmtId="0" fontId="17" fillId="13" borderId="29" xfId="8" applyFont="1" applyFill="1" applyBorder="1" applyAlignment="1">
      <alignment horizontal="left" vertical="center"/>
    </xf>
    <xf numFmtId="0" fontId="24" fillId="13" borderId="3" xfId="8" applyFont="1" applyFill="1" applyBorder="1" applyAlignment="1">
      <alignment vertical="center" wrapText="1"/>
    </xf>
    <xf numFmtId="4" fontId="17" fillId="13" borderId="29" xfId="8" applyNumberFormat="1" applyFont="1" applyFill="1" applyBorder="1" applyAlignment="1" applyProtection="1">
      <alignment vertical="center"/>
      <protection hidden="1"/>
    </xf>
    <xf numFmtId="0" fontId="17" fillId="13" borderId="30" xfId="8" applyFont="1" applyFill="1" applyBorder="1" applyAlignment="1" applyProtection="1">
      <alignment vertical="center"/>
      <protection hidden="1"/>
    </xf>
    <xf numFmtId="0" fontId="28" fillId="0" borderId="0" xfId="6" applyFont="1"/>
    <xf numFmtId="0" fontId="15" fillId="0" borderId="0" xfId="6" applyFont="1" applyAlignment="1">
      <alignment horizontal="left"/>
    </xf>
    <xf numFmtId="164" fontId="64" fillId="0" borderId="0" xfId="11" applyFont="1"/>
    <xf numFmtId="164" fontId="65" fillId="0" borderId="0" xfId="11" applyFont="1" applyFill="1" applyAlignment="1">
      <alignment horizontal="right"/>
    </xf>
    <xf numFmtId="164" fontId="64" fillId="0" borderId="0" xfId="11" applyFont="1" applyFill="1"/>
    <xf numFmtId="0" fontId="64" fillId="0" borderId="0" xfId="11" applyNumberFormat="1" applyFont="1" applyFill="1"/>
    <xf numFmtId="0" fontId="66" fillId="0" borderId="0" xfId="6" applyFont="1"/>
    <xf numFmtId="0" fontId="15" fillId="0" borderId="0" xfId="6" applyFont="1" applyAlignment="1">
      <alignment vertical="center"/>
    </xf>
    <xf numFmtId="0" fontId="64" fillId="0" borderId="0" xfId="6" applyFont="1" applyAlignment="1">
      <alignment vertical="center"/>
    </xf>
    <xf numFmtId="0" fontId="15" fillId="0" borderId="0" xfId="6" applyFont="1" applyAlignment="1">
      <alignment wrapText="1"/>
    </xf>
    <xf numFmtId="0" fontId="66" fillId="0" borderId="0" xfId="6" applyFont="1" applyAlignment="1">
      <alignment horizontal="right"/>
    </xf>
    <xf numFmtId="0" fontId="15" fillId="0" borderId="0" xfId="6" applyFont="1" applyAlignment="1">
      <alignment horizontal="right" vertical="top"/>
    </xf>
    <xf numFmtId="0" fontId="15" fillId="0" borderId="0" xfId="6" applyFont="1" applyAlignment="1">
      <alignment vertical="top" wrapText="1"/>
    </xf>
    <xf numFmtId="0" fontId="15" fillId="0" borderId="13" xfId="6" applyFont="1" applyBorder="1" applyAlignment="1">
      <alignment horizontal="right"/>
    </xf>
    <xf numFmtId="0" fontId="15" fillId="0" borderId="13" xfId="6" applyFont="1" applyBorder="1"/>
    <xf numFmtId="0" fontId="15" fillId="13" borderId="32" xfId="6" applyFont="1" applyFill="1" applyBorder="1"/>
    <xf numFmtId="0" fontId="15" fillId="0" borderId="0" xfId="6" applyFont="1" applyAlignment="1">
      <alignment horizontal="right"/>
    </xf>
    <xf numFmtId="0" fontId="66" fillId="0" borderId="0" xfId="6" applyFont="1" applyAlignment="1">
      <alignment horizontal="left"/>
    </xf>
    <xf numFmtId="0" fontId="15" fillId="0" borderId="32" xfId="6" applyFont="1" applyBorder="1"/>
    <xf numFmtId="0" fontId="15" fillId="0" borderId="0" xfId="6" applyFont="1" applyAlignment="1">
      <alignment vertical="top"/>
    </xf>
    <xf numFmtId="0" fontId="15" fillId="0" borderId="0" xfId="6" applyFont="1" applyAlignment="1">
      <alignment horizontal="right" vertical="top" wrapText="1"/>
    </xf>
    <xf numFmtId="164" fontId="15" fillId="0" borderId="0" xfId="11" applyFont="1" applyAlignment="1">
      <alignment vertical="top"/>
    </xf>
    <xf numFmtId="165" fontId="15" fillId="0" borderId="0" xfId="6" applyNumberFormat="1" applyFont="1" applyAlignment="1">
      <alignment vertical="top"/>
    </xf>
    <xf numFmtId="0" fontId="32" fillId="0" borderId="0" xfId="6" applyFont="1" applyAlignment="1">
      <alignment horizontal="right" vertical="top"/>
    </xf>
    <xf numFmtId="0" fontId="15" fillId="0" borderId="0" xfId="6" applyFont="1" applyAlignment="1">
      <alignment horizontal="left" vertical="top"/>
    </xf>
    <xf numFmtId="9" fontId="15" fillId="0" borderId="0" xfId="6" applyNumberFormat="1" applyFont="1" applyAlignment="1">
      <alignment horizontal="left" vertical="top"/>
    </xf>
    <xf numFmtId="0" fontId="15" fillId="0" borderId="0" xfId="6" applyFont="1" applyBorder="1"/>
    <xf numFmtId="0" fontId="53" fillId="5" borderId="17" xfId="0" applyFont="1" applyFill="1" applyBorder="1" applyAlignment="1" applyProtection="1">
      <alignment vertical="top"/>
      <protection locked="0"/>
    </xf>
    <xf numFmtId="0" fontId="53" fillId="5" borderId="33" xfId="0" applyFont="1" applyFill="1" applyBorder="1" applyAlignment="1" applyProtection="1">
      <alignment vertical="top"/>
      <protection locked="0"/>
    </xf>
    <xf numFmtId="0" fontId="53" fillId="0" borderId="1" xfId="0" applyFont="1" applyFill="1" applyBorder="1" applyAlignment="1">
      <alignment vertical="top"/>
    </xf>
    <xf numFmtId="0" fontId="53" fillId="4" borderId="0" xfId="0" applyFont="1" applyFill="1" applyBorder="1" applyAlignment="1"/>
    <xf numFmtId="0" fontId="53" fillId="4" borderId="10" xfId="0" applyFont="1" applyFill="1" applyBorder="1" applyAlignment="1"/>
    <xf numFmtId="0" fontId="6" fillId="4" borderId="0" xfId="0" applyFont="1" applyFill="1" applyBorder="1" applyAlignment="1" applyProtection="1">
      <alignment horizontal="left"/>
      <protection locked="0"/>
    </xf>
    <xf numFmtId="0" fontId="53" fillId="4" borderId="0" xfId="0" applyFont="1" applyFill="1" applyAlignment="1"/>
    <xf numFmtId="0" fontId="67" fillId="4" borderId="0" xfId="0" applyFont="1" applyFill="1" applyBorder="1"/>
    <xf numFmtId="4" fontId="21" fillId="3" borderId="15" xfId="9" applyNumberFormat="1" applyFont="1" applyFill="1" applyBorder="1" applyAlignment="1">
      <alignment horizontal="center" vertical="center" wrapText="1"/>
    </xf>
    <xf numFmtId="4" fontId="22" fillId="3" borderId="15" xfId="9" applyNumberFormat="1" applyFont="1" applyFill="1" applyBorder="1" applyAlignment="1">
      <alignment horizontal="right" vertical="top" wrapText="1"/>
    </xf>
    <xf numFmtId="4" fontId="23" fillId="3" borderId="15" xfId="9" applyNumberFormat="1" applyFont="1" applyFill="1" applyBorder="1" applyAlignment="1">
      <alignment horizontal="justify" vertical="top" wrapText="1"/>
    </xf>
    <xf numFmtId="4" fontId="23" fillId="3" borderId="15" xfId="9" applyNumberFormat="1" applyFont="1" applyFill="1" applyBorder="1" applyAlignment="1">
      <alignment horizontal="center" vertical="top" wrapText="1"/>
    </xf>
    <xf numFmtId="4" fontId="23" fillId="3" borderId="15" xfId="9" applyNumberFormat="1" applyFont="1" applyFill="1" applyBorder="1" applyAlignment="1">
      <alignment horizontal="left" vertical="top" wrapText="1"/>
    </xf>
    <xf numFmtId="0" fontId="53" fillId="4" borderId="10" xfId="0" applyFont="1" applyFill="1" applyBorder="1" applyProtection="1"/>
    <xf numFmtId="0" fontId="53" fillId="4" borderId="0" xfId="0" applyFont="1" applyFill="1" applyBorder="1" applyProtection="1"/>
    <xf numFmtId="0" fontId="54" fillId="4" borderId="0" xfId="0" applyFont="1" applyFill="1" applyBorder="1" applyProtection="1"/>
    <xf numFmtId="0" fontId="53" fillId="4" borderId="0" xfId="0" applyFont="1" applyFill="1" applyProtection="1"/>
    <xf numFmtId="0" fontId="53" fillId="0" borderId="0" xfId="0" applyFont="1" applyProtection="1"/>
    <xf numFmtId="0" fontId="53" fillId="4" borderId="11" xfId="0" applyFont="1" applyFill="1" applyBorder="1" applyProtection="1"/>
    <xf numFmtId="0" fontId="53" fillId="0" borderId="2" xfId="0" applyFont="1" applyBorder="1" applyProtection="1"/>
    <xf numFmtId="0" fontId="53" fillId="4" borderId="0" xfId="0" applyFont="1" applyFill="1" applyBorder="1" applyAlignment="1" applyProtection="1">
      <alignment horizontal="center"/>
    </xf>
    <xf numFmtId="49" fontId="4" fillId="4" borderId="0" xfId="0" applyNumberFormat="1" applyFont="1" applyFill="1" applyBorder="1" applyAlignment="1" applyProtection="1">
      <alignment horizontal="center"/>
    </xf>
    <xf numFmtId="49" fontId="53" fillId="4" borderId="0" xfId="0" applyNumberFormat="1" applyFont="1" applyFill="1" applyBorder="1" applyAlignment="1" applyProtection="1">
      <alignment horizontal="center"/>
    </xf>
    <xf numFmtId="0" fontId="53" fillId="4" borderId="10" xfId="0" applyFont="1" applyFill="1" applyBorder="1" applyAlignment="1" applyProtection="1"/>
    <xf numFmtId="0" fontId="62" fillId="4" borderId="0" xfId="0" applyFont="1" applyFill="1" applyBorder="1" applyAlignment="1" applyProtection="1">
      <alignment horizontal="left"/>
    </xf>
    <xf numFmtId="0" fontId="53" fillId="4" borderId="0" xfId="0" applyFont="1" applyFill="1" applyBorder="1" applyAlignment="1" applyProtection="1"/>
    <xf numFmtId="0" fontId="6" fillId="4" borderId="0" xfId="0" applyFont="1" applyFill="1" applyBorder="1" applyAlignment="1" applyProtection="1">
      <alignment horizontal="left"/>
    </xf>
    <xf numFmtId="0" fontId="53" fillId="0" borderId="0" xfId="0" applyFont="1" applyAlignment="1" applyProtection="1"/>
    <xf numFmtId="0" fontId="53" fillId="4" borderId="0" xfId="0" applyFont="1" applyFill="1" applyAlignment="1" applyProtection="1"/>
    <xf numFmtId="0" fontId="53" fillId="0" borderId="2" xfId="0" applyFont="1" applyBorder="1" applyAlignment="1" applyProtection="1"/>
    <xf numFmtId="0" fontId="53" fillId="4" borderId="0" xfId="0" applyFont="1" applyFill="1" applyBorder="1" applyAlignment="1" applyProtection="1">
      <alignment horizontal="left"/>
    </xf>
    <xf numFmtId="0" fontId="53" fillId="4" borderId="0" xfId="0" applyFont="1" applyFill="1" applyAlignment="1" applyProtection="1">
      <alignment horizontal="left"/>
    </xf>
    <xf numFmtId="0" fontId="6" fillId="4" borderId="0" xfId="0" applyFont="1" applyFill="1" applyBorder="1" applyProtection="1"/>
    <xf numFmtId="0" fontId="61" fillId="4" borderId="0" xfId="0" applyFont="1" applyFill="1" applyAlignment="1">
      <alignment horizontal="left" vertical="center"/>
    </xf>
    <xf numFmtId="0" fontId="61" fillId="4" borderId="0" xfId="0" applyFont="1" applyFill="1" applyAlignment="1">
      <alignment horizontal="left"/>
    </xf>
    <xf numFmtId="0" fontId="61" fillId="4" borderId="0" xfId="0" applyFont="1" applyFill="1"/>
    <xf numFmtId="0" fontId="68" fillId="4" borderId="0" xfId="0" applyFont="1" applyFill="1"/>
    <xf numFmtId="0" fontId="61" fillId="4" borderId="0" xfId="0" applyFont="1" applyFill="1" applyAlignment="1">
      <alignment wrapText="1"/>
    </xf>
    <xf numFmtId="0" fontId="61" fillId="4" borderId="0" xfId="0" applyFont="1" applyFill="1" applyAlignment="1">
      <alignment vertical="top" wrapText="1"/>
    </xf>
    <xf numFmtId="0" fontId="69" fillId="4" borderId="0" xfId="0" applyFont="1" applyFill="1" applyAlignment="1">
      <alignment horizontal="left" vertical="center"/>
    </xf>
    <xf numFmtId="0" fontId="61" fillId="0" borderId="0" xfId="0" applyFont="1" applyBorder="1"/>
    <xf numFmtId="0" fontId="61" fillId="0" borderId="0" xfId="0" applyFont="1" applyBorder="1" applyProtection="1"/>
    <xf numFmtId="0" fontId="61" fillId="0" borderId="0" xfId="0" applyFont="1" applyFill="1" applyBorder="1"/>
    <xf numFmtId="0" fontId="61" fillId="0" borderId="0" xfId="0" applyFont="1" applyFill="1" applyBorder="1" applyProtection="1"/>
    <xf numFmtId="0" fontId="53" fillId="0" borderId="0" xfId="0" applyFont="1" applyFill="1" applyBorder="1"/>
    <xf numFmtId="0" fontId="53" fillId="0" borderId="0" xfId="0" applyFont="1" applyFill="1" applyBorder="1" applyAlignment="1">
      <alignment vertical="top"/>
    </xf>
    <xf numFmtId="0" fontId="52" fillId="0" borderId="0" xfId="0" applyFont="1" applyFill="1" applyBorder="1" applyAlignment="1">
      <alignment horizontal="left" vertical="top" wrapText="1"/>
    </xf>
    <xf numFmtId="0" fontId="53" fillId="0" borderId="0" xfId="0" applyFont="1" applyFill="1" applyBorder="1" applyAlignment="1"/>
    <xf numFmtId="0" fontId="70" fillId="0" borderId="0" xfId="0" applyFont="1" applyFill="1" applyAlignment="1">
      <alignment vertical="top"/>
    </xf>
    <xf numFmtId="0" fontId="71" fillId="0" borderId="0" xfId="0" applyFont="1" applyFill="1" applyAlignment="1">
      <alignment vertical="top"/>
    </xf>
    <xf numFmtId="0" fontId="72" fillId="0" borderId="0" xfId="0" applyFont="1" applyFill="1" applyAlignment="1">
      <alignment vertical="top"/>
    </xf>
    <xf numFmtId="0" fontId="73" fillId="0" borderId="0" xfId="1" applyFont="1" applyFill="1" applyAlignment="1">
      <alignment vertical="top"/>
    </xf>
    <xf numFmtId="0" fontId="61" fillId="0" borderId="0" xfId="0" applyFont="1" applyFill="1" applyAlignment="1">
      <alignment vertical="top" wrapText="1"/>
    </xf>
    <xf numFmtId="0" fontId="74" fillId="0" borderId="0" xfId="0" applyFont="1" applyFill="1" applyAlignment="1">
      <alignment vertical="top"/>
    </xf>
    <xf numFmtId="0" fontId="70" fillId="0" borderId="0" xfId="0" applyFont="1" applyFill="1" applyAlignment="1"/>
    <xf numFmtId="0" fontId="53" fillId="4" borderId="50" xfId="0" applyFont="1" applyFill="1" applyBorder="1" applyAlignment="1">
      <alignment horizontal="left"/>
    </xf>
    <xf numFmtId="0" fontId="53" fillId="4" borderId="23" xfId="0" applyFont="1" applyFill="1" applyBorder="1" applyAlignment="1">
      <alignment horizontal="left"/>
    </xf>
    <xf numFmtId="0" fontId="53" fillId="4" borderId="51" xfId="0" applyFont="1" applyFill="1" applyBorder="1" applyAlignment="1">
      <alignment horizontal="left"/>
    </xf>
    <xf numFmtId="0" fontId="53" fillId="4" borderId="24" xfId="0" applyFont="1" applyFill="1" applyBorder="1" applyAlignment="1">
      <alignment horizontal="left"/>
    </xf>
    <xf numFmtId="0" fontId="53" fillId="4" borderId="25" xfId="0" applyFont="1" applyFill="1" applyBorder="1" applyAlignment="1">
      <alignment horizontal="left" vertical="top"/>
    </xf>
    <xf numFmtId="0" fontId="53" fillId="4" borderId="26" xfId="0" applyFont="1" applyFill="1" applyBorder="1" applyAlignment="1">
      <alignment horizontal="left" vertical="top"/>
    </xf>
    <xf numFmtId="0" fontId="53" fillId="4" borderId="29" xfId="0" applyFont="1" applyFill="1" applyBorder="1" applyAlignment="1">
      <alignment horizontal="left" vertical="top"/>
    </xf>
    <xf numFmtId="0" fontId="53" fillId="4" borderId="3" xfId="0" applyFont="1" applyFill="1" applyBorder="1" applyAlignment="1">
      <alignment horizontal="left" vertical="top"/>
    </xf>
    <xf numFmtId="0" fontId="53" fillId="4" borderId="30" xfId="0" applyFont="1" applyFill="1" applyBorder="1" applyAlignment="1">
      <alignment horizontal="left" vertical="top"/>
    </xf>
    <xf numFmtId="0" fontId="53" fillId="4" borderId="16" xfId="0" applyFont="1" applyFill="1" applyBorder="1" applyAlignment="1" applyProtection="1">
      <alignment horizontal="left" vertical="top"/>
      <protection locked="0"/>
    </xf>
    <xf numFmtId="0" fontId="8" fillId="4" borderId="0" xfId="0" applyFont="1" applyFill="1" applyBorder="1" applyAlignment="1">
      <alignment vertical="top" wrapText="1"/>
    </xf>
    <xf numFmtId="0" fontId="53" fillId="4" borderId="10" xfId="0" applyFont="1" applyFill="1" applyBorder="1" applyAlignment="1">
      <alignment vertical="center"/>
    </xf>
    <xf numFmtId="0" fontId="53" fillId="4" borderId="0" xfId="0" applyFont="1" applyFill="1" applyBorder="1" applyAlignment="1">
      <alignment vertical="top" wrapText="1"/>
    </xf>
    <xf numFmtId="0" fontId="53" fillId="4" borderId="11" xfId="0" applyFont="1" applyFill="1" applyBorder="1" applyAlignment="1">
      <alignment vertical="top" wrapText="1"/>
    </xf>
    <xf numFmtId="0" fontId="6" fillId="4" borderId="0" xfId="0" applyFont="1" applyFill="1" applyBorder="1" applyAlignment="1">
      <alignment vertical="top" wrapText="1"/>
    </xf>
    <xf numFmtId="0" fontId="6" fillId="4" borderId="21" xfId="0" applyFont="1" applyFill="1" applyBorder="1" applyAlignment="1">
      <alignment vertical="top" wrapText="1"/>
    </xf>
    <xf numFmtId="0" fontId="4" fillId="4" borderId="0" xfId="0" applyFont="1" applyFill="1" applyBorder="1" applyAlignment="1">
      <alignment vertical="top" wrapText="1"/>
    </xf>
    <xf numFmtId="0" fontId="4" fillId="4" borderId="11" xfId="0" applyFont="1" applyFill="1" applyBorder="1" applyAlignment="1">
      <alignment vertical="top" wrapText="1"/>
    </xf>
    <xf numFmtId="0" fontId="53" fillId="4" borderId="0" xfId="0" applyFont="1" applyFill="1" applyBorder="1" applyAlignment="1" applyProtection="1">
      <alignment vertical="center"/>
    </xf>
    <xf numFmtId="0" fontId="75" fillId="4" borderId="0" xfId="0" applyFont="1" applyFill="1" applyAlignment="1">
      <alignment vertical="top"/>
    </xf>
    <xf numFmtId="0" fontId="37" fillId="4" borderId="0" xfId="0" applyFont="1" applyFill="1" applyAlignment="1">
      <alignment vertical="top"/>
    </xf>
    <xf numFmtId="0" fontId="37" fillId="4" borderId="0" xfId="0" applyFont="1" applyFill="1" applyAlignment="1">
      <alignment vertical="top" wrapText="1"/>
    </xf>
    <xf numFmtId="0" fontId="56" fillId="5" borderId="4" xfId="0" applyFont="1" applyFill="1" applyBorder="1" applyAlignment="1">
      <alignment vertical="center"/>
    </xf>
    <xf numFmtId="0" fontId="52" fillId="4" borderId="7" xfId="0" applyFont="1" applyFill="1" applyBorder="1"/>
    <xf numFmtId="0" fontId="4" fillId="4" borderId="10" xfId="0" applyFont="1" applyFill="1" applyBorder="1" applyAlignment="1">
      <alignment vertical="top"/>
    </xf>
    <xf numFmtId="0" fontId="52" fillId="4" borderId="12" xfId="0" applyFont="1" applyFill="1" applyBorder="1"/>
    <xf numFmtId="0" fontId="52" fillId="4" borderId="10" xfId="0" applyFont="1" applyFill="1" applyBorder="1"/>
    <xf numFmtId="0" fontId="57" fillId="4" borderId="10" xfId="0" applyFont="1" applyFill="1" applyBorder="1" applyAlignment="1">
      <alignment vertical="top"/>
    </xf>
    <xf numFmtId="0" fontId="53" fillId="0" borderId="0" xfId="0" applyFont="1" applyBorder="1"/>
    <xf numFmtId="0" fontId="52" fillId="4" borderId="10" xfId="0" applyFont="1" applyFill="1" applyBorder="1" applyAlignment="1">
      <alignment vertical="top"/>
    </xf>
    <xf numFmtId="0" fontId="59" fillId="4" borderId="10" xfId="0" applyFont="1" applyFill="1" applyBorder="1"/>
    <xf numFmtId="0" fontId="52" fillId="0" borderId="10" xfId="0" applyFont="1" applyBorder="1" applyAlignment="1">
      <alignment vertical="top"/>
    </xf>
    <xf numFmtId="0" fontId="62" fillId="4" borderId="10" xfId="0" applyFont="1" applyFill="1" applyBorder="1" applyAlignment="1" applyProtection="1">
      <alignment vertical="center"/>
    </xf>
    <xf numFmtId="0" fontId="62" fillId="4" borderId="10" xfId="0" applyFont="1" applyFill="1" applyBorder="1"/>
    <xf numFmtId="0" fontId="52" fillId="5" borderId="52" xfId="0" applyFont="1" applyFill="1" applyBorder="1" applyAlignment="1" applyProtection="1">
      <alignment horizontal="left" vertical="top"/>
      <protection locked="0"/>
    </xf>
    <xf numFmtId="0" fontId="52" fillId="5" borderId="53" xfId="0" applyFont="1" applyFill="1" applyBorder="1" applyAlignment="1" applyProtection="1">
      <alignment horizontal="left" vertical="top"/>
      <protection locked="0"/>
    </xf>
    <xf numFmtId="0" fontId="62" fillId="4" borderId="10" xfId="0" applyFont="1" applyFill="1" applyBorder="1" applyAlignment="1" applyProtection="1">
      <alignment horizontal="left"/>
      <protection locked="0"/>
    </xf>
    <xf numFmtId="0" fontId="52" fillId="4" borderId="10" xfId="0" applyFont="1" applyFill="1" applyBorder="1" applyProtection="1"/>
    <xf numFmtId="0" fontId="52" fillId="5" borderId="52" xfId="0" applyFont="1" applyFill="1" applyBorder="1" applyAlignment="1" applyProtection="1">
      <alignment vertical="top"/>
      <protection locked="0"/>
    </xf>
    <xf numFmtId="0" fontId="62" fillId="4" borderId="10" xfId="0" applyFont="1" applyFill="1" applyBorder="1" applyAlignment="1" applyProtection="1">
      <alignment horizontal="left"/>
    </xf>
    <xf numFmtId="0" fontId="4" fillId="4" borderId="10" xfId="0" applyFont="1" applyFill="1" applyBorder="1"/>
    <xf numFmtId="0" fontId="52" fillId="0" borderId="0" xfId="0" applyFont="1" applyBorder="1"/>
    <xf numFmtId="0" fontId="54" fillId="0" borderId="0" xfId="0" applyFont="1" applyBorder="1"/>
    <xf numFmtId="0" fontId="14" fillId="0" borderId="0" xfId="6" applyFont="1"/>
    <xf numFmtId="9" fontId="14" fillId="12" borderId="31" xfId="3" applyFont="1" applyFill="1" applyBorder="1" applyProtection="1">
      <protection locked="0" hidden="1"/>
    </xf>
    <xf numFmtId="164" fontId="14" fillId="4" borderId="0" xfId="11" applyFont="1" applyFill="1" applyProtection="1">
      <protection hidden="1"/>
    </xf>
    <xf numFmtId="10" fontId="14" fillId="0" borderId="13" xfId="6" applyNumberFormat="1" applyFont="1" applyBorder="1"/>
    <xf numFmtId="9" fontId="84" fillId="0" borderId="0" xfId="6" applyNumberFormat="1" applyFont="1" applyAlignment="1">
      <alignment vertical="top"/>
    </xf>
    <xf numFmtId="9" fontId="72" fillId="0" borderId="0" xfId="5" applyFont="1" applyAlignment="1" applyProtection="1">
      <alignment horizontal="right"/>
      <protection locked="0"/>
    </xf>
    <xf numFmtId="0" fontId="37" fillId="0" borderId="0" xfId="0" applyFont="1" applyFill="1" applyAlignment="1">
      <alignment vertical="top" wrapText="1"/>
    </xf>
    <xf numFmtId="0" fontId="37" fillId="14" borderId="0" xfId="0" applyFont="1" applyFill="1" applyAlignment="1">
      <alignment vertical="top" wrapText="1"/>
    </xf>
    <xf numFmtId="0" fontId="53" fillId="4" borderId="16" xfId="0" applyFont="1" applyFill="1" applyBorder="1" applyAlignment="1" applyProtection="1">
      <alignment horizontal="left" vertical="top"/>
      <protection locked="0"/>
    </xf>
    <xf numFmtId="4" fontId="25" fillId="0" borderId="7" xfId="9" applyNumberFormat="1" applyFont="1" applyBorder="1" applyAlignment="1" applyProtection="1">
      <alignment vertical="center"/>
      <protection hidden="1"/>
    </xf>
    <xf numFmtId="4" fontId="25" fillId="0" borderId="8" xfId="9" applyNumberFormat="1" applyFont="1" applyBorder="1" applyAlignment="1" applyProtection="1">
      <alignment vertical="center"/>
      <protection hidden="1"/>
    </xf>
    <xf numFmtId="0" fontId="15" fillId="13" borderId="0" xfId="6" applyFont="1" applyFill="1"/>
    <xf numFmtId="4" fontId="17" fillId="13" borderId="0" xfId="8" applyNumberFormat="1" applyFont="1" applyFill="1" applyAlignment="1" applyProtection="1">
      <alignment vertical="center"/>
      <protection hidden="1"/>
    </xf>
    <xf numFmtId="4" fontId="25" fillId="13" borderId="0" xfId="9" applyNumberFormat="1" applyFont="1" applyFill="1" applyAlignment="1">
      <alignment horizontal="center" vertical="center"/>
    </xf>
    <xf numFmtId="0" fontId="15" fillId="13" borderId="0" xfId="6" applyFont="1" applyFill="1" applyAlignment="1">
      <alignment vertical="center"/>
    </xf>
    <xf numFmtId="0" fontId="64" fillId="13" borderId="0" xfId="6" applyFont="1" applyFill="1"/>
    <xf numFmtId="44" fontId="14" fillId="12" borderId="0" xfId="12" applyFont="1" applyFill="1" applyAlignment="1" applyProtection="1">
      <alignment vertical="top"/>
      <protection locked="0" hidden="1"/>
    </xf>
    <xf numFmtId="44" fontId="14" fillId="0" borderId="0" xfId="12" applyFont="1"/>
    <xf numFmtId="44" fontId="14" fillId="12" borderId="13" xfId="12" applyFont="1" applyFill="1" applyBorder="1" applyProtection="1">
      <protection locked="0" hidden="1"/>
    </xf>
    <xf numFmtId="44" fontId="14" fillId="0" borderId="0" xfId="12" applyFont="1" applyProtection="1">
      <protection hidden="1"/>
    </xf>
    <xf numFmtId="44" fontId="14" fillId="4" borderId="13" xfId="12" applyFont="1" applyFill="1" applyBorder="1" applyProtection="1">
      <protection hidden="1"/>
    </xf>
    <xf numFmtId="44" fontId="14" fillId="12" borderId="31" xfId="12" applyFont="1" applyFill="1" applyBorder="1" applyAlignment="1" applyProtection="1">
      <alignment vertical="top"/>
      <protection locked="0" hidden="1"/>
    </xf>
    <xf numFmtId="44" fontId="14" fillId="12" borderId="31" xfId="12" applyFont="1" applyFill="1" applyBorder="1" applyProtection="1">
      <protection locked="0" hidden="1"/>
    </xf>
    <xf numFmtId="44" fontId="14" fillId="4" borderId="13" xfId="12" applyFont="1" applyFill="1" applyBorder="1"/>
    <xf numFmtId="44" fontId="14" fillId="12" borderId="31" xfId="12" applyFont="1" applyFill="1" applyBorder="1" applyProtection="1">
      <protection locked="0"/>
    </xf>
    <xf numFmtId="44" fontId="14" fillId="0" borderId="13" xfId="12" applyFont="1" applyBorder="1"/>
    <xf numFmtId="44" fontId="14" fillId="0" borderId="0" xfId="12" applyFont="1" applyAlignment="1">
      <alignment vertical="top"/>
    </xf>
    <xf numFmtId="44" fontId="84" fillId="0" borderId="13" xfId="12" applyFont="1" applyBorder="1" applyAlignment="1">
      <alignment vertical="top"/>
    </xf>
    <xf numFmtId="44" fontId="14" fillId="0" borderId="0" xfId="12" applyFont="1" applyAlignment="1" applyProtection="1">
      <alignment vertical="top"/>
      <protection hidden="1"/>
    </xf>
    <xf numFmtId="44" fontId="17" fillId="3" borderId="1" xfId="12" applyFont="1" applyFill="1" applyBorder="1" applyAlignment="1" applyProtection="1">
      <alignment horizontal="center" vertical="center"/>
      <protection hidden="1"/>
    </xf>
    <xf numFmtId="0" fontId="15" fillId="13" borderId="8" xfId="6" applyFont="1" applyFill="1" applyBorder="1"/>
    <xf numFmtId="44" fontId="16" fillId="13" borderId="0" xfId="12" applyFont="1" applyFill="1" applyAlignment="1">
      <alignment vertical="top"/>
    </xf>
    <xf numFmtId="0" fontId="16" fillId="13" borderId="0" xfId="6" applyFont="1" applyFill="1"/>
    <xf numFmtId="44" fontId="16" fillId="13" borderId="0" xfId="12" applyFont="1" applyFill="1"/>
    <xf numFmtId="44" fontId="16" fillId="13" borderId="0" xfId="12" applyFont="1" applyFill="1" applyBorder="1"/>
    <xf numFmtId="44" fontId="16" fillId="13" borderId="13" xfId="12" applyFont="1" applyFill="1" applyBorder="1"/>
    <xf numFmtId="0" fontId="66" fillId="0" borderId="0" xfId="6" applyFont="1" applyFill="1" applyAlignment="1">
      <alignment horizontal="center"/>
    </xf>
    <xf numFmtId="9" fontId="66" fillId="0" borderId="0" xfId="2" applyFont="1" applyFill="1" applyProtection="1"/>
    <xf numFmtId="4" fontId="86" fillId="3" borderId="15" xfId="9" applyNumberFormat="1" applyFont="1" applyFill="1" applyBorder="1" applyAlignment="1">
      <alignment horizontal="left" vertical="top" wrapText="1"/>
    </xf>
    <xf numFmtId="0" fontId="53" fillId="4" borderId="13" xfId="0" applyFont="1" applyFill="1" applyBorder="1" applyAlignment="1"/>
    <xf numFmtId="0" fontId="63" fillId="4" borderId="0" xfId="0" applyFont="1" applyFill="1"/>
    <xf numFmtId="0" fontId="72" fillId="4" borderId="0" xfId="0" applyFont="1" applyFill="1"/>
    <xf numFmtId="0" fontId="87" fillId="4" borderId="0" xfId="0" applyFont="1" applyFill="1"/>
    <xf numFmtId="0" fontId="87" fillId="0" borderId="0" xfId="0" applyFont="1"/>
    <xf numFmtId="0" fontId="63" fillId="0" borderId="0" xfId="0" applyFont="1"/>
    <xf numFmtId="0" fontId="63" fillId="5" borderId="6" xfId="0" applyFont="1" applyFill="1" applyBorder="1"/>
    <xf numFmtId="0" fontId="63" fillId="4" borderId="9" xfId="0" applyFont="1" applyFill="1" applyBorder="1"/>
    <xf numFmtId="0" fontId="63" fillId="4" borderId="11" xfId="0" applyFont="1" applyFill="1" applyBorder="1"/>
    <xf numFmtId="0" fontId="63" fillId="4" borderId="14" xfId="0" applyFont="1" applyFill="1" applyBorder="1"/>
    <xf numFmtId="0" fontId="88" fillId="4" borderId="11" xfId="0" applyFont="1" applyFill="1" applyBorder="1"/>
    <xf numFmtId="0" fontId="63" fillId="4" borderId="0" xfId="0" applyFont="1" applyFill="1" applyAlignment="1">
      <alignment vertical="top"/>
    </xf>
    <xf numFmtId="0" fontId="63" fillId="0" borderId="0" xfId="0" applyFont="1" applyAlignment="1">
      <alignment vertical="top"/>
    </xf>
    <xf numFmtId="0" fontId="63" fillId="4" borderId="0" xfId="0" applyFont="1" applyFill="1" applyAlignment="1">
      <alignment vertical="center"/>
    </xf>
    <xf numFmtId="0" fontId="63" fillId="0" borderId="0" xfId="0" applyFont="1" applyAlignment="1">
      <alignment vertical="center"/>
    </xf>
    <xf numFmtId="0" fontId="63" fillId="4" borderId="0" xfId="0" applyFont="1" applyFill="1" applyBorder="1"/>
    <xf numFmtId="0" fontId="89" fillId="4" borderId="11" xfId="0" applyFont="1" applyFill="1" applyBorder="1" applyAlignment="1">
      <alignment vertical="top" wrapText="1"/>
    </xf>
    <xf numFmtId="0" fontId="63" fillId="4" borderId="14" xfId="0" applyFont="1" applyFill="1" applyBorder="1" applyAlignment="1"/>
    <xf numFmtId="0" fontId="63" fillId="4" borderId="0" xfId="0" applyFont="1" applyFill="1" applyAlignment="1"/>
    <xf numFmtId="0" fontId="63" fillId="0" borderId="0" xfId="0" applyFont="1" applyAlignment="1"/>
    <xf numFmtId="0" fontId="63" fillId="4" borderId="11" xfId="0" applyFont="1" applyFill="1" applyBorder="1" applyProtection="1"/>
    <xf numFmtId="0" fontId="63" fillId="4" borderId="0" xfId="0" applyFont="1" applyFill="1" applyProtection="1"/>
    <xf numFmtId="0" fontId="63" fillId="0" borderId="0" xfId="0" applyFont="1" applyProtection="1"/>
    <xf numFmtId="49" fontId="63" fillId="4" borderId="11" xfId="0" applyNumberFormat="1" applyFont="1" applyFill="1" applyBorder="1" applyAlignment="1" applyProtection="1">
      <alignment horizontal="center"/>
    </xf>
    <xf numFmtId="0" fontId="63" fillId="4" borderId="0" xfId="0" applyFont="1" applyFill="1" applyAlignment="1" applyProtection="1"/>
    <xf numFmtId="0" fontId="63" fillId="0" borderId="0" xfId="0" applyFont="1" applyAlignment="1" applyProtection="1"/>
    <xf numFmtId="0" fontId="63" fillId="4" borderId="11" xfId="0" applyFont="1" applyFill="1" applyBorder="1" applyAlignment="1">
      <alignment horizontal="left"/>
    </xf>
    <xf numFmtId="0" fontId="63" fillId="4" borderId="11" xfId="0" applyFont="1" applyFill="1" applyBorder="1" applyAlignment="1" applyProtection="1">
      <alignment horizontal="left"/>
    </xf>
    <xf numFmtId="0" fontId="63" fillId="0" borderId="11" xfId="0" applyFont="1" applyBorder="1"/>
    <xf numFmtId="0" fontId="14" fillId="12" borderId="22" xfId="6" applyFont="1" applyFill="1" applyBorder="1" applyAlignment="1" applyProtection="1">
      <alignment vertical="top"/>
      <protection locked="0"/>
    </xf>
    <xf numFmtId="0" fontId="16" fillId="12" borderId="22" xfId="9" applyFont="1" applyFill="1" applyBorder="1" applyAlignment="1" applyProtection="1">
      <alignment horizontal="left" vertical="top" wrapText="1"/>
      <protection locked="0"/>
    </xf>
    <xf numFmtId="2" fontId="16" fillId="12" borderId="22" xfId="9" applyNumberFormat="1" applyFont="1" applyFill="1" applyBorder="1" applyAlignment="1" applyProtection="1">
      <alignment horizontal="center" vertical="top"/>
      <protection locked="0"/>
    </xf>
    <xf numFmtId="44" fontId="16" fillId="12" borderId="22" xfId="12" applyFont="1" applyFill="1" applyBorder="1" applyAlignment="1" applyProtection="1">
      <alignment horizontal="center" vertical="top"/>
      <protection locked="0"/>
    </xf>
    <xf numFmtId="0" fontId="14" fillId="0" borderId="0" xfId="6" applyFont="1" applyAlignment="1">
      <alignment vertical="top"/>
    </xf>
    <xf numFmtId="0" fontId="14" fillId="12" borderId="15" xfId="6" applyFont="1" applyFill="1" applyBorder="1" applyAlignment="1" applyProtection="1">
      <alignment vertical="top"/>
      <protection locked="0"/>
    </xf>
    <xf numFmtId="0" fontId="16" fillId="12" borderId="15" xfId="9" applyFont="1" applyFill="1" applyBorder="1" applyAlignment="1" applyProtection="1">
      <alignment horizontal="left" vertical="top" wrapText="1"/>
      <protection locked="0"/>
    </xf>
    <xf numFmtId="2" fontId="16" fillId="12" borderId="15" xfId="9" applyNumberFormat="1" applyFont="1" applyFill="1" applyBorder="1" applyAlignment="1" applyProtection="1">
      <alignment horizontal="center" vertical="top"/>
      <protection locked="0"/>
    </xf>
    <xf numFmtId="44" fontId="16" fillId="12" borderId="15" xfId="12" applyFont="1" applyFill="1" applyBorder="1" applyAlignment="1" applyProtection="1">
      <alignment horizontal="center" vertical="top"/>
      <protection locked="0"/>
    </xf>
    <xf numFmtId="0" fontId="92" fillId="5" borderId="0" xfId="6" applyFont="1" applyFill="1" applyAlignment="1">
      <alignment vertical="center"/>
    </xf>
    <xf numFmtId="0" fontId="15" fillId="5" borderId="0" xfId="6" applyFont="1" applyFill="1"/>
    <xf numFmtId="0" fontId="17" fillId="5" borderId="15" xfId="9" applyFont="1" applyFill="1" applyBorder="1" applyAlignment="1" applyProtection="1">
      <alignment horizontal="center" vertical="top" wrapText="1"/>
    </xf>
    <xf numFmtId="4" fontId="17" fillId="5" borderId="15" xfId="9" applyNumberFormat="1" applyFont="1" applyFill="1" applyBorder="1" applyAlignment="1" applyProtection="1">
      <alignment horizontal="center" vertical="top" wrapText="1"/>
    </xf>
    <xf numFmtId="4" fontId="21" fillId="5" borderId="15" xfId="9" applyNumberFormat="1" applyFont="1" applyFill="1" applyBorder="1" applyAlignment="1" applyProtection="1">
      <alignment horizontal="center" vertical="center" wrapText="1"/>
    </xf>
    <xf numFmtId="4" fontId="22" fillId="5" borderId="15" xfId="9" applyNumberFormat="1" applyFont="1" applyFill="1" applyBorder="1" applyAlignment="1" applyProtection="1">
      <alignment horizontal="right" vertical="top" wrapText="1"/>
    </xf>
    <xf numFmtId="4" fontId="23" fillId="5" borderId="15" xfId="9" applyNumberFormat="1" applyFont="1" applyFill="1" applyBorder="1" applyAlignment="1" applyProtection="1">
      <alignment horizontal="justify" vertical="top" wrapText="1"/>
    </xf>
    <xf numFmtId="4" fontId="23" fillId="5" borderId="15" xfId="9" applyNumberFormat="1" applyFont="1" applyFill="1" applyBorder="1" applyAlignment="1" applyProtection="1">
      <alignment horizontal="center" vertical="top" wrapText="1"/>
    </xf>
    <xf numFmtId="4" fontId="23" fillId="5" borderId="15" xfId="9" applyNumberFormat="1" applyFont="1" applyFill="1" applyBorder="1" applyAlignment="1" applyProtection="1">
      <alignment horizontal="left" vertical="top" wrapText="1"/>
    </xf>
    <xf numFmtId="0" fontId="15" fillId="5" borderId="15" xfId="6" applyFont="1" applyFill="1" applyBorder="1" applyProtection="1"/>
    <xf numFmtId="4" fontId="18" fillId="5" borderId="15" xfId="9" applyNumberFormat="1" applyFont="1" applyFill="1" applyBorder="1" applyAlignment="1" applyProtection="1">
      <alignment horizontal="justify" vertical="top" wrapText="1"/>
    </xf>
    <xf numFmtId="4" fontId="18" fillId="5" borderId="15" xfId="9" applyNumberFormat="1" applyFont="1" applyFill="1" applyBorder="1" applyAlignment="1" applyProtection="1">
      <alignment horizontal="center" vertical="top" wrapText="1"/>
    </xf>
    <xf numFmtId="4" fontId="18" fillId="5" borderId="15" xfId="9" applyNumberFormat="1" applyFont="1" applyFill="1" applyBorder="1" applyAlignment="1" applyProtection="1">
      <alignment horizontal="left" vertical="top" wrapText="1"/>
    </xf>
    <xf numFmtId="0" fontId="14" fillId="5" borderId="22" xfId="6" applyFont="1" applyFill="1" applyBorder="1" applyAlignment="1" applyProtection="1">
      <alignment vertical="top"/>
    </xf>
    <xf numFmtId="0" fontId="16" fillId="5" borderId="22" xfId="9" applyFont="1" applyFill="1" applyBorder="1" applyAlignment="1" applyProtection="1">
      <alignment horizontal="left" vertical="top" wrapText="1"/>
    </xf>
    <xf numFmtId="2" fontId="16" fillId="5" borderId="22" xfId="9" applyNumberFormat="1" applyFont="1" applyFill="1" applyBorder="1" applyAlignment="1" applyProtection="1">
      <alignment horizontal="center" vertical="top"/>
    </xf>
    <xf numFmtId="0" fontId="14" fillId="5" borderId="15" xfId="6" applyFont="1" applyFill="1" applyBorder="1" applyAlignment="1" applyProtection="1">
      <alignment vertical="top"/>
    </xf>
    <xf numFmtId="0" fontId="16" fillId="5" borderId="15" xfId="9" applyFont="1" applyFill="1" applyBorder="1" applyAlignment="1" applyProtection="1">
      <alignment horizontal="left" vertical="top" wrapText="1"/>
    </xf>
    <xf numFmtId="2" fontId="16" fillId="5" borderId="15" xfId="9" applyNumberFormat="1" applyFont="1" applyFill="1" applyBorder="1" applyAlignment="1" applyProtection="1">
      <alignment horizontal="center" vertical="top"/>
    </xf>
    <xf numFmtId="0" fontId="70" fillId="0" borderId="0" xfId="13"/>
    <xf numFmtId="0" fontId="70" fillId="0" borderId="0" xfId="13" applyAlignment="1">
      <alignment horizontal="center"/>
    </xf>
    <xf numFmtId="0" fontId="91" fillId="0" borderId="0" xfId="13" applyFont="1" applyAlignment="1">
      <alignment horizontal="left"/>
    </xf>
    <xf numFmtId="0" fontId="91" fillId="0" borderId="0" xfId="13" applyFont="1"/>
    <xf numFmtId="0" fontId="91" fillId="0" borderId="0" xfId="13" applyFont="1" applyAlignment="1">
      <alignment horizontal="center"/>
    </xf>
    <xf numFmtId="167" fontId="70" fillId="0" borderId="0" xfId="14"/>
    <xf numFmtId="167" fontId="91" fillId="0" borderId="30" xfId="13" applyNumberFormat="1" applyFont="1" applyBorder="1"/>
    <xf numFmtId="0" fontId="91" fillId="0" borderId="3" xfId="13" applyFont="1" applyBorder="1" applyAlignment="1">
      <alignment horizontal="center"/>
    </xf>
    <xf numFmtId="0" fontId="91" fillId="0" borderId="29" xfId="13" applyFont="1" applyBorder="1" applyAlignment="1">
      <alignment horizontal="center"/>
    </xf>
    <xf numFmtId="167" fontId="91" fillId="0" borderId="0" xfId="13" applyNumberFormat="1" applyFont="1"/>
    <xf numFmtId="167" fontId="91" fillId="0" borderId="26" xfId="13" applyNumberFormat="1" applyFont="1" applyBorder="1"/>
    <xf numFmtId="0" fontId="91" fillId="0" borderId="25" xfId="13" applyFont="1" applyBorder="1" applyAlignment="1">
      <alignment horizontal="center"/>
    </xf>
    <xf numFmtId="0" fontId="91" fillId="5" borderId="0" xfId="13" applyFont="1" applyFill="1" applyAlignment="1">
      <alignment horizontal="left"/>
    </xf>
    <xf numFmtId="0" fontId="91" fillId="5" borderId="0" xfId="13" applyFont="1" applyFill="1"/>
    <xf numFmtId="0" fontId="91" fillId="5" borderId="26" xfId="13" applyFont="1" applyFill="1" applyBorder="1"/>
    <xf numFmtId="0" fontId="91" fillId="5" borderId="0" xfId="13" applyFont="1" applyFill="1" applyAlignment="1">
      <alignment horizontal="center"/>
    </xf>
    <xf numFmtId="0" fontId="91" fillId="5" borderId="25" xfId="13" applyFont="1" applyFill="1" applyBorder="1" applyAlignment="1">
      <alignment horizontal="center"/>
    </xf>
    <xf numFmtId="167" fontId="70" fillId="5" borderId="0" xfId="14" applyFill="1"/>
    <xf numFmtId="0" fontId="70" fillId="5" borderId="0" xfId="13" applyFill="1"/>
    <xf numFmtId="0" fontId="85" fillId="5" borderId="0" xfId="13" applyFont="1" applyFill="1"/>
    <xf numFmtId="0" fontId="80" fillId="5" borderId="0" xfId="13" applyFont="1" applyFill="1"/>
    <xf numFmtId="0" fontId="95" fillId="5" borderId="0" xfId="13" applyFont="1" applyFill="1"/>
    <xf numFmtId="167" fontId="91" fillId="5" borderId="0" xfId="14" applyFont="1" applyFill="1"/>
    <xf numFmtId="167" fontId="91" fillId="5" borderId="26" xfId="14" applyFont="1" applyFill="1" applyBorder="1"/>
    <xf numFmtId="167" fontId="91" fillId="0" borderId="0" xfId="14" applyFont="1" applyFill="1" applyAlignment="1">
      <alignment horizontal="center"/>
    </xf>
    <xf numFmtId="167" fontId="91" fillId="0" borderId="0" xfId="14" applyFont="1"/>
    <xf numFmtId="167" fontId="91" fillId="0" borderId="26" xfId="14" applyFont="1" applyBorder="1"/>
    <xf numFmtId="0" fontId="91" fillId="0" borderId="0" xfId="14" applyNumberFormat="1" applyFont="1" applyBorder="1" applyAlignment="1">
      <alignment horizontal="center"/>
    </xf>
    <xf numFmtId="0" fontId="91" fillId="0" borderId="25" xfId="14" applyNumberFormat="1" applyFont="1" applyBorder="1" applyAlignment="1">
      <alignment horizontal="center"/>
    </xf>
    <xf numFmtId="167" fontId="91" fillId="0" borderId="0" xfId="14" applyFont="1" applyFill="1"/>
    <xf numFmtId="167" fontId="91" fillId="0" borderId="26" xfId="14" applyFont="1" applyFill="1" applyBorder="1"/>
    <xf numFmtId="167" fontId="85" fillId="5" borderId="0" xfId="14" applyFont="1" applyFill="1"/>
    <xf numFmtId="167" fontId="85" fillId="5" borderId="26" xfId="14" applyFont="1" applyFill="1" applyBorder="1"/>
    <xf numFmtId="167" fontId="70" fillId="0" borderId="0" xfId="14" applyFont="1" applyFill="1"/>
    <xf numFmtId="167" fontId="70" fillId="0" borderId="26" xfId="14" applyFont="1" applyFill="1" applyBorder="1"/>
    <xf numFmtId="167" fontId="85" fillId="0" borderId="0" xfId="14" applyFont="1" applyFill="1"/>
    <xf numFmtId="167" fontId="85" fillId="0" borderId="26" xfId="14" applyFont="1" applyFill="1" applyBorder="1"/>
    <xf numFmtId="0" fontId="91" fillId="13" borderId="54" xfId="14" applyNumberFormat="1" applyFont="1" applyFill="1" applyBorder="1" applyAlignment="1" applyProtection="1">
      <alignment horizontal="center"/>
      <protection locked="0"/>
    </xf>
    <xf numFmtId="167" fontId="96" fillId="0" borderId="0" xfId="15" applyNumberFormat="1"/>
    <xf numFmtId="167" fontId="96" fillId="0" borderId="26" xfId="15" applyNumberFormat="1" applyBorder="1"/>
    <xf numFmtId="0" fontId="95" fillId="0" borderId="25" xfId="14" applyNumberFormat="1" applyFont="1" applyBorder="1" applyAlignment="1">
      <alignment horizontal="center"/>
    </xf>
    <xf numFmtId="0" fontId="95" fillId="0" borderId="0" xfId="13" applyFont="1"/>
    <xf numFmtId="0" fontId="91" fillId="5" borderId="0" xfId="14" applyNumberFormat="1" applyFont="1" applyFill="1" applyBorder="1" applyAlignment="1">
      <alignment horizontal="center"/>
    </xf>
    <xf numFmtId="0" fontId="91" fillId="5" borderId="25" xfId="14" applyNumberFormat="1" applyFont="1" applyFill="1" applyBorder="1" applyAlignment="1">
      <alignment horizontal="center"/>
    </xf>
    <xf numFmtId="0" fontId="80" fillId="0" borderId="0" xfId="13" applyFont="1"/>
    <xf numFmtId="0" fontId="85" fillId="0" borderId="0" xfId="13" applyFont="1"/>
    <xf numFmtId="167" fontId="70" fillId="5" borderId="0" xfId="14" applyFont="1" applyFill="1"/>
    <xf numFmtId="167" fontId="70" fillId="5" borderId="26" xfId="14" applyFont="1" applyFill="1" applyBorder="1"/>
    <xf numFmtId="0" fontId="95" fillId="5" borderId="25" xfId="14" applyNumberFormat="1" applyFont="1" applyFill="1" applyBorder="1" applyAlignment="1">
      <alignment horizontal="center"/>
    </xf>
    <xf numFmtId="0" fontId="91" fillId="13" borderId="15" xfId="14" applyNumberFormat="1" applyFont="1" applyFill="1" applyBorder="1" applyAlignment="1" applyProtection="1">
      <alignment horizontal="center"/>
      <protection locked="0"/>
    </xf>
    <xf numFmtId="0" fontId="95" fillId="0" borderId="0" xfId="14" applyNumberFormat="1" applyFont="1" applyBorder="1" applyAlignment="1">
      <alignment horizontal="center"/>
    </xf>
    <xf numFmtId="0" fontId="95" fillId="5" borderId="0" xfId="14" applyNumberFormat="1" applyFont="1" applyFill="1" applyBorder="1" applyAlignment="1">
      <alignment horizontal="center"/>
    </xf>
    <xf numFmtId="167" fontId="91" fillId="0" borderId="0" xfId="14" applyFont="1" applyFill="1" applyAlignment="1" applyProtection="1">
      <alignment horizontal="center"/>
    </xf>
    <xf numFmtId="167" fontId="91" fillId="5" borderId="0" xfId="14" applyFont="1" applyFill="1" applyProtection="1"/>
    <xf numFmtId="164" fontId="94" fillId="0" borderId="30" xfId="16" applyFont="1" applyBorder="1"/>
    <xf numFmtId="10" fontId="70" fillId="0" borderId="0" xfId="13" applyNumberFormat="1"/>
    <xf numFmtId="164" fontId="14" fillId="0" borderId="0" xfId="13" applyNumberFormat="1" applyFont="1"/>
    <xf numFmtId="164" fontId="94" fillId="0" borderId="26" xfId="16" applyFont="1" applyBorder="1"/>
    <xf numFmtId="0" fontId="72" fillId="0" borderId="0" xfId="13" applyFont="1"/>
    <xf numFmtId="167" fontId="70" fillId="0" borderId="0" xfId="14" applyFont="1" applyFill="1" applyAlignment="1">
      <alignment horizontal="center"/>
    </xf>
    <xf numFmtId="0" fontId="70" fillId="5" borderId="0" xfId="13" applyFill="1" applyAlignment="1">
      <alignment horizontal="left"/>
    </xf>
    <xf numFmtId="0" fontId="70" fillId="5" borderId="0" xfId="14" applyNumberFormat="1" applyFont="1" applyFill="1" applyBorder="1" applyAlignment="1">
      <alignment horizontal="center"/>
    </xf>
    <xf numFmtId="0" fontId="70" fillId="5" borderId="25" xfId="14" applyNumberFormat="1" applyFont="1" applyFill="1" applyBorder="1" applyAlignment="1">
      <alignment horizontal="center"/>
    </xf>
    <xf numFmtId="0" fontId="70" fillId="13" borderId="15" xfId="14" applyNumberFormat="1" applyFont="1" applyFill="1" applyBorder="1" applyAlignment="1" applyProtection="1">
      <alignment horizontal="center"/>
      <protection locked="0"/>
    </xf>
    <xf numFmtId="0" fontId="70" fillId="13" borderId="54" xfId="14" applyNumberFormat="1" applyFont="1" applyFill="1" applyBorder="1" applyAlignment="1" applyProtection="1">
      <alignment horizontal="center"/>
      <protection locked="0"/>
    </xf>
    <xf numFmtId="9" fontId="80" fillId="5" borderId="0" xfId="17" applyFont="1" applyFill="1"/>
    <xf numFmtId="44" fontId="94" fillId="0" borderId="26" xfId="18" applyNumberFormat="1" applyFont="1" applyBorder="1"/>
    <xf numFmtId="44" fontId="70" fillId="0" borderId="0" xfId="13" applyNumberFormat="1"/>
    <xf numFmtId="9" fontId="91" fillId="5" borderId="0" xfId="17" applyFont="1" applyFill="1"/>
    <xf numFmtId="9" fontId="91" fillId="5" borderId="26" xfId="17" applyFont="1" applyFill="1" applyBorder="1"/>
    <xf numFmtId="0" fontId="91" fillId="5" borderId="0" xfId="17" applyNumberFormat="1" applyFont="1" applyFill="1" applyBorder="1" applyAlignment="1">
      <alignment horizontal="center"/>
    </xf>
    <xf numFmtId="0" fontId="91" fillId="5" borderId="25" xfId="17" applyNumberFormat="1" applyFont="1" applyFill="1" applyBorder="1" applyAlignment="1">
      <alignment horizontal="center"/>
    </xf>
    <xf numFmtId="0" fontId="70" fillId="9" borderId="0" xfId="13" applyFill="1"/>
    <xf numFmtId="0" fontId="97" fillId="0" borderId="0" xfId="13" applyFont="1"/>
    <xf numFmtId="17" fontId="70" fillId="0" borderId="0" xfId="13" applyNumberFormat="1"/>
    <xf numFmtId="0" fontId="95" fillId="5" borderId="0" xfId="13" applyFont="1" applyFill="1" applyAlignment="1">
      <alignment horizontal="left"/>
    </xf>
    <xf numFmtId="167" fontId="95" fillId="5" borderId="0" xfId="14" applyFont="1" applyFill="1" applyAlignment="1">
      <alignment horizontal="left" wrapText="1"/>
    </xf>
    <xf numFmtId="167" fontId="70" fillId="5" borderId="24" xfId="14" applyFont="1" applyFill="1" applyBorder="1" applyAlignment="1">
      <alignment horizontal="left" wrapText="1"/>
    </xf>
    <xf numFmtId="167" fontId="70" fillId="5" borderId="24" xfId="14" applyFont="1" applyFill="1" applyBorder="1" applyAlignment="1">
      <alignment horizontal="center" wrapText="1"/>
    </xf>
    <xf numFmtId="167" fontId="95" fillId="5" borderId="0" xfId="14" applyFont="1" applyFill="1" applyAlignment="1">
      <alignment horizontal="right"/>
    </xf>
    <xf numFmtId="14" fontId="91" fillId="5" borderId="0" xfId="17" applyNumberFormat="1" applyFont="1" applyFill="1"/>
    <xf numFmtId="0" fontId="96" fillId="9" borderId="0" xfId="15" applyFill="1"/>
    <xf numFmtId="0" fontId="96" fillId="9" borderId="0" xfId="15" applyFill="1" applyAlignment="1">
      <alignment horizontal="center"/>
    </xf>
    <xf numFmtId="167" fontId="91" fillId="9" borderId="0" xfId="14" applyFont="1" applyFill="1"/>
    <xf numFmtId="0" fontId="71" fillId="9" borderId="0" xfId="13" applyFont="1" applyFill="1"/>
    <xf numFmtId="0" fontId="70" fillId="0" borderId="0" xfId="0" applyFont="1" applyFill="1" applyAlignment="1">
      <alignment horizontal="left" vertical="top" wrapText="1"/>
    </xf>
    <xf numFmtId="0" fontId="37" fillId="4" borderId="0" xfId="0" applyFont="1" applyFill="1" applyAlignment="1">
      <alignment horizontal="left" wrapText="1"/>
    </xf>
    <xf numFmtId="0" fontId="37" fillId="0" borderId="0" xfId="0" applyFont="1" applyFill="1" applyAlignment="1">
      <alignment horizontal="left" vertical="top" wrapText="1"/>
    </xf>
    <xf numFmtId="0" fontId="37" fillId="14" borderId="0" xfId="0" applyFont="1" applyFill="1" applyAlignment="1">
      <alignment horizontal="left" vertical="top" wrapText="1"/>
    </xf>
    <xf numFmtId="0" fontId="38" fillId="14" borderId="0" xfId="0" applyFont="1" applyFill="1" applyAlignment="1">
      <alignment horizontal="left" vertical="top" wrapText="1"/>
    </xf>
    <xf numFmtId="0" fontId="53" fillId="4" borderId="36" xfId="0" applyFont="1" applyFill="1" applyBorder="1" applyAlignment="1" applyProtection="1">
      <alignment horizontal="left" vertical="top"/>
      <protection locked="0"/>
    </xf>
    <xf numFmtId="0" fontId="53" fillId="4" borderId="20" xfId="0" applyFont="1" applyFill="1" applyBorder="1" applyAlignment="1" applyProtection="1">
      <alignment horizontal="left" vertical="top"/>
      <protection locked="0"/>
    </xf>
    <xf numFmtId="49" fontId="4" fillId="5" borderId="37" xfId="0" applyNumberFormat="1" applyFont="1" applyFill="1" applyBorder="1" applyAlignment="1" applyProtection="1">
      <alignment horizontal="center" vertical="center"/>
      <protection locked="0"/>
    </xf>
    <xf numFmtId="49" fontId="4" fillId="5" borderId="16" xfId="0" applyNumberFormat="1" applyFont="1" applyFill="1" applyBorder="1" applyAlignment="1" applyProtection="1">
      <alignment horizontal="center" vertical="top"/>
      <protection locked="0"/>
    </xf>
    <xf numFmtId="49" fontId="4" fillId="5" borderId="38" xfId="0" applyNumberFormat="1" applyFont="1" applyFill="1" applyBorder="1" applyAlignment="1" applyProtection="1">
      <alignment horizontal="center" vertical="top"/>
      <protection locked="0"/>
    </xf>
    <xf numFmtId="49" fontId="4" fillId="5" borderId="20" xfId="0" applyNumberFormat="1" applyFont="1" applyFill="1" applyBorder="1" applyAlignment="1" applyProtection="1">
      <alignment horizontal="center" vertical="top"/>
      <protection locked="0"/>
    </xf>
    <xf numFmtId="49" fontId="4" fillId="5" borderId="39" xfId="0" applyNumberFormat="1" applyFont="1" applyFill="1" applyBorder="1" applyAlignment="1" applyProtection="1">
      <alignment horizontal="center" vertical="top"/>
      <protection locked="0"/>
    </xf>
    <xf numFmtId="0" fontId="53" fillId="5" borderId="40" xfId="0" applyFont="1" applyFill="1" applyBorder="1" applyAlignment="1" applyProtection="1">
      <alignment horizontal="left" vertical="top"/>
      <protection locked="0"/>
    </xf>
    <xf numFmtId="0" fontId="53" fillId="5" borderId="16" xfId="0" applyFont="1" applyFill="1" applyBorder="1" applyAlignment="1" applyProtection="1">
      <alignment horizontal="left" vertical="top"/>
      <protection locked="0"/>
    </xf>
    <xf numFmtId="0" fontId="52" fillId="0" borderId="16" xfId="0" applyFont="1" applyFill="1" applyBorder="1" applyAlignment="1" applyProtection="1">
      <alignment horizontal="left" vertical="top"/>
      <protection locked="0"/>
    </xf>
    <xf numFmtId="0" fontId="52" fillId="4" borderId="16" xfId="0" applyFont="1" applyFill="1" applyBorder="1" applyAlignment="1" applyProtection="1">
      <alignment horizontal="left" vertical="top"/>
      <protection locked="0"/>
    </xf>
    <xf numFmtId="14" fontId="53" fillId="4" borderId="20" xfId="0" applyNumberFormat="1" applyFont="1" applyFill="1" applyBorder="1" applyAlignment="1" applyProtection="1">
      <alignment horizontal="center" vertical="top"/>
      <protection locked="0"/>
    </xf>
    <xf numFmtId="0" fontId="53" fillId="4" borderId="20" xfId="0" applyNumberFormat="1" applyFont="1" applyFill="1" applyBorder="1" applyAlignment="1" applyProtection="1">
      <alignment horizontal="center" vertical="top"/>
      <protection locked="0"/>
    </xf>
    <xf numFmtId="0" fontId="67" fillId="4" borderId="0" xfId="0" applyFont="1" applyFill="1" applyBorder="1" applyAlignment="1" applyProtection="1">
      <alignment horizontal="center" vertical="top"/>
    </xf>
    <xf numFmtId="0" fontId="67" fillId="4" borderId="11" xfId="0" applyFont="1" applyFill="1" applyBorder="1" applyAlignment="1" applyProtection="1">
      <alignment horizontal="center" vertical="top"/>
    </xf>
    <xf numFmtId="0" fontId="52" fillId="5" borderId="16" xfId="0" applyFont="1" applyFill="1" applyBorder="1" applyAlignment="1" applyProtection="1">
      <alignment horizontal="left" vertical="top"/>
      <protection locked="0"/>
    </xf>
    <xf numFmtId="0" fontId="53" fillId="5" borderId="0" xfId="0" applyFont="1" applyFill="1" applyBorder="1" applyAlignment="1" applyProtection="1">
      <alignment horizontal="center" vertical="center"/>
      <protection locked="0"/>
    </xf>
    <xf numFmtId="0" fontId="52" fillId="4" borderId="13" xfId="0" applyFont="1" applyFill="1" applyBorder="1" applyAlignment="1">
      <alignment horizontal="center" vertical="center"/>
    </xf>
    <xf numFmtId="0" fontId="60" fillId="4" borderId="0" xfId="0" applyFont="1" applyFill="1" applyBorder="1" applyAlignment="1">
      <alignment horizontal="center"/>
    </xf>
    <xf numFmtId="14" fontId="67" fillId="4" borderId="0" xfId="0" applyNumberFormat="1" applyFont="1" applyFill="1" applyBorder="1" applyAlignment="1" applyProtection="1">
      <alignment horizontal="center" vertical="top"/>
    </xf>
    <xf numFmtId="0" fontId="53" fillId="5" borderId="16" xfId="0" applyFont="1" applyFill="1" applyBorder="1" applyAlignment="1" applyProtection="1">
      <alignment horizontal="center" vertical="top"/>
      <protection locked="0"/>
    </xf>
    <xf numFmtId="0" fontId="53" fillId="4" borderId="20" xfId="0" applyFont="1" applyFill="1" applyBorder="1" applyAlignment="1" applyProtection="1">
      <alignment horizontal="center" vertical="top"/>
      <protection locked="0"/>
    </xf>
    <xf numFmtId="0" fontId="53" fillId="4" borderId="0" xfId="0" applyFont="1" applyFill="1" applyBorder="1" applyAlignment="1" applyProtection="1">
      <alignment horizontal="center" vertical="top"/>
    </xf>
    <xf numFmtId="0" fontId="53" fillId="4" borderId="11" xfId="0" applyFont="1" applyFill="1" applyBorder="1" applyAlignment="1" applyProtection="1">
      <alignment horizontal="center" vertical="top"/>
    </xf>
    <xf numFmtId="49" fontId="53" fillId="5" borderId="37" xfId="0" applyNumberFormat="1" applyFont="1" applyFill="1" applyBorder="1" applyAlignment="1" applyProtection="1">
      <alignment horizontal="center" vertical="center"/>
      <protection locked="0"/>
    </xf>
    <xf numFmtId="49" fontId="53" fillId="5" borderId="46" xfId="0" applyNumberFormat="1" applyFont="1" applyFill="1" applyBorder="1" applyAlignment="1" applyProtection="1">
      <alignment horizontal="center" vertical="center"/>
      <protection locked="0"/>
    </xf>
    <xf numFmtId="49" fontId="53" fillId="5" borderId="40" xfId="0" applyNumberFormat="1" applyFont="1" applyFill="1" applyBorder="1" applyAlignment="1" applyProtection="1">
      <alignment horizontal="center" vertical="top"/>
      <protection locked="0"/>
    </xf>
    <xf numFmtId="49" fontId="53" fillId="5" borderId="16" xfId="0" applyNumberFormat="1" applyFont="1" applyFill="1" applyBorder="1" applyAlignment="1" applyProtection="1">
      <alignment horizontal="center" vertical="top"/>
      <protection locked="0"/>
    </xf>
    <xf numFmtId="49" fontId="53" fillId="5" borderId="47" xfId="0" applyNumberFormat="1" applyFont="1" applyFill="1" applyBorder="1" applyAlignment="1" applyProtection="1">
      <alignment horizontal="center" vertical="top"/>
      <protection locked="0"/>
    </xf>
    <xf numFmtId="0" fontId="53" fillId="5" borderId="36" xfId="0" applyFont="1" applyFill="1" applyBorder="1" applyAlignment="1" applyProtection="1">
      <alignment horizontal="left" vertical="top"/>
      <protection locked="0"/>
    </xf>
    <xf numFmtId="0" fontId="53" fillId="5" borderId="20" xfId="0" applyFont="1" applyFill="1" applyBorder="1" applyAlignment="1" applyProtection="1">
      <alignment horizontal="left" vertical="top"/>
      <protection locked="0"/>
    </xf>
    <xf numFmtId="0" fontId="8" fillId="4" borderId="0" xfId="0" applyFont="1" applyFill="1" applyBorder="1" applyAlignment="1">
      <alignment horizontal="center" vertical="top" wrapText="1"/>
    </xf>
    <xf numFmtId="0" fontId="4" fillId="4" borderId="0" xfId="0" applyFont="1" applyFill="1" applyBorder="1" applyAlignment="1">
      <alignment horizontal="center" vertical="top" wrapText="1"/>
    </xf>
    <xf numFmtId="0" fontId="4" fillId="4" borderId="11" xfId="0" applyFont="1" applyFill="1" applyBorder="1" applyAlignment="1">
      <alignment horizontal="center" vertical="top" wrapText="1"/>
    </xf>
    <xf numFmtId="0" fontId="4" fillId="4" borderId="13" xfId="0" applyFont="1" applyFill="1" applyBorder="1" applyAlignment="1">
      <alignment horizontal="center" vertical="top" wrapText="1"/>
    </xf>
    <xf numFmtId="0" fontId="4" fillId="4" borderId="14" xfId="0" applyFont="1" applyFill="1" applyBorder="1" applyAlignment="1">
      <alignment horizontal="center" vertical="top" wrapText="1"/>
    </xf>
    <xf numFmtId="49" fontId="4" fillId="5" borderId="36" xfId="0" applyNumberFormat="1" applyFont="1" applyFill="1" applyBorder="1" applyAlignment="1" applyProtection="1">
      <alignment horizontal="center" vertical="top"/>
      <protection locked="0" hidden="1"/>
    </xf>
    <xf numFmtId="49" fontId="4" fillId="5" borderId="20" xfId="0" applyNumberFormat="1" applyFont="1" applyFill="1" applyBorder="1" applyAlignment="1" applyProtection="1">
      <alignment horizontal="center" vertical="top"/>
      <protection locked="0" hidden="1"/>
    </xf>
    <xf numFmtId="49" fontId="4" fillId="5" borderId="39" xfId="0" applyNumberFormat="1" applyFont="1" applyFill="1" applyBorder="1" applyAlignment="1" applyProtection="1">
      <alignment horizontal="center" vertical="top"/>
      <protection locked="0" hidden="1"/>
    </xf>
    <xf numFmtId="49" fontId="53" fillId="4" borderId="40" xfId="0" applyNumberFormat="1" applyFont="1" applyFill="1" applyBorder="1" applyAlignment="1" applyProtection="1">
      <alignment horizontal="center" vertical="top"/>
      <protection locked="0"/>
    </xf>
    <xf numFmtId="49" fontId="53" fillId="4" borderId="16" xfId="0" applyNumberFormat="1" applyFont="1" applyFill="1" applyBorder="1" applyAlignment="1" applyProtection="1">
      <alignment horizontal="center" vertical="top"/>
      <protection locked="0"/>
    </xf>
    <xf numFmtId="49" fontId="53" fillId="4" borderId="47" xfId="0" applyNumberFormat="1" applyFont="1" applyFill="1" applyBorder="1" applyAlignment="1" applyProtection="1">
      <alignment horizontal="center" vertical="top"/>
      <protection locked="0"/>
    </xf>
    <xf numFmtId="49" fontId="4" fillId="4" borderId="36" xfId="0" applyNumberFormat="1" applyFont="1" applyFill="1" applyBorder="1" applyAlignment="1" applyProtection="1">
      <alignment horizontal="center" vertical="top"/>
      <protection locked="0" hidden="1"/>
    </xf>
    <xf numFmtId="49" fontId="4" fillId="4" borderId="20" xfId="0" applyNumberFormat="1" applyFont="1" applyFill="1" applyBorder="1" applyAlignment="1" applyProtection="1">
      <alignment horizontal="center" vertical="top"/>
      <protection locked="0" hidden="1"/>
    </xf>
    <xf numFmtId="49" fontId="4" fillId="4" borderId="39" xfId="0" applyNumberFormat="1" applyFont="1" applyFill="1" applyBorder="1" applyAlignment="1" applyProtection="1">
      <alignment horizontal="center" vertical="top"/>
      <protection locked="0" hidden="1"/>
    </xf>
    <xf numFmtId="49" fontId="4" fillId="5" borderId="43" xfId="0" applyNumberFormat="1" applyFont="1" applyFill="1" applyBorder="1" applyAlignment="1" applyProtection="1">
      <alignment horizontal="center" vertical="top"/>
      <protection locked="0"/>
    </xf>
    <xf numFmtId="49" fontId="4" fillId="5" borderId="44" xfId="0" applyNumberFormat="1" applyFont="1" applyFill="1" applyBorder="1" applyAlignment="1" applyProtection="1">
      <alignment horizontal="center" vertical="top"/>
      <protection locked="0"/>
    </xf>
    <xf numFmtId="49" fontId="4" fillId="5" borderId="45" xfId="0" applyNumberFormat="1" applyFont="1" applyFill="1" applyBorder="1" applyAlignment="1" applyProtection="1">
      <alignment horizontal="center" vertical="top"/>
      <protection locked="0"/>
    </xf>
    <xf numFmtId="0" fontId="4" fillId="4" borderId="36" xfId="0" applyNumberFormat="1" applyFont="1" applyFill="1" applyBorder="1" applyAlignment="1" applyProtection="1">
      <alignment horizontal="center" vertical="top"/>
      <protection locked="0" hidden="1"/>
    </xf>
    <xf numFmtId="0" fontId="4" fillId="4" borderId="20" xfId="0" applyNumberFormat="1" applyFont="1" applyFill="1" applyBorder="1" applyAlignment="1" applyProtection="1">
      <alignment horizontal="center" vertical="top"/>
      <protection locked="0" hidden="1"/>
    </xf>
    <xf numFmtId="0" fontId="4" fillId="4" borderId="39" xfId="0" applyNumberFormat="1" applyFont="1" applyFill="1" applyBorder="1" applyAlignment="1" applyProtection="1">
      <alignment horizontal="center" vertical="top"/>
      <protection locked="0" hidden="1"/>
    </xf>
    <xf numFmtId="0" fontId="52" fillId="5" borderId="4" xfId="0" applyFont="1" applyFill="1" applyBorder="1" applyAlignment="1" applyProtection="1">
      <alignment horizontal="left" vertical="top" wrapText="1"/>
      <protection locked="0"/>
    </xf>
    <xf numFmtId="0" fontId="52" fillId="5" borderId="5" xfId="0" applyFont="1" applyFill="1" applyBorder="1" applyAlignment="1" applyProtection="1">
      <alignment horizontal="left" vertical="top" wrapText="1"/>
      <protection locked="0"/>
    </xf>
    <xf numFmtId="0" fontId="52" fillId="5" borderId="6" xfId="0" applyFont="1" applyFill="1" applyBorder="1" applyAlignment="1" applyProtection="1">
      <alignment horizontal="left" vertical="top" wrapText="1"/>
      <protection locked="0"/>
    </xf>
    <xf numFmtId="0" fontId="8" fillId="4" borderId="10" xfId="0" applyFont="1" applyFill="1" applyBorder="1" applyAlignment="1">
      <alignment horizontal="center" vertical="top" wrapText="1"/>
    </xf>
    <xf numFmtId="0" fontId="8" fillId="4" borderId="11" xfId="0" applyFont="1" applyFill="1" applyBorder="1" applyAlignment="1">
      <alignment horizontal="center" vertical="top" wrapText="1"/>
    </xf>
    <xf numFmtId="0" fontId="8" fillId="4" borderId="12" xfId="0" applyFont="1" applyFill="1" applyBorder="1" applyAlignment="1">
      <alignment horizontal="center" vertical="top" wrapText="1"/>
    </xf>
    <xf numFmtId="0" fontId="8" fillId="4" borderId="13" xfId="0" applyFont="1" applyFill="1" applyBorder="1" applyAlignment="1">
      <alignment horizontal="center" vertical="top" wrapText="1"/>
    </xf>
    <xf numFmtId="0" fontId="8" fillId="4" borderId="14" xfId="0" applyFont="1" applyFill="1" applyBorder="1" applyAlignment="1">
      <alignment horizontal="center" vertical="top" wrapText="1"/>
    </xf>
    <xf numFmtId="0" fontId="59" fillId="4" borderId="10" xfId="0" applyFont="1" applyFill="1" applyBorder="1" applyAlignment="1">
      <alignment horizontal="left" vertical="top" wrapText="1"/>
    </xf>
    <xf numFmtId="0" fontId="59" fillId="4" borderId="11" xfId="0" applyFont="1" applyFill="1" applyBorder="1" applyAlignment="1">
      <alignment horizontal="left" vertical="top" wrapText="1"/>
    </xf>
    <xf numFmtId="0" fontId="52" fillId="5" borderId="4" xfId="0" applyFont="1" applyFill="1" applyBorder="1" applyAlignment="1" applyProtection="1">
      <alignment vertical="top" wrapText="1"/>
      <protection locked="0"/>
    </xf>
    <xf numFmtId="0" fontId="52" fillId="5" borderId="5" xfId="0" applyFont="1" applyFill="1" applyBorder="1" applyAlignment="1" applyProtection="1">
      <alignment vertical="top" wrapText="1"/>
      <protection locked="0"/>
    </xf>
    <xf numFmtId="0" fontId="52" fillId="5" borderId="6" xfId="0" applyFont="1" applyFill="1" applyBorder="1" applyAlignment="1" applyProtection="1">
      <alignment vertical="top" wrapText="1"/>
      <protection locked="0"/>
    </xf>
    <xf numFmtId="0" fontId="6" fillId="5" borderId="7" xfId="0" applyFont="1" applyFill="1" applyBorder="1" applyAlignment="1" applyProtection="1">
      <alignment vertical="top"/>
      <protection locked="0"/>
    </xf>
    <xf numFmtId="0" fontId="6" fillId="5" borderId="8" xfId="0" applyFont="1" applyFill="1" applyBorder="1" applyAlignment="1" applyProtection="1">
      <alignment vertical="top"/>
      <protection locked="0"/>
    </xf>
    <xf numFmtId="0" fontId="6" fillId="5" borderId="9" xfId="0" applyFont="1" applyFill="1" applyBorder="1" applyAlignment="1" applyProtection="1">
      <alignment vertical="top"/>
      <protection locked="0"/>
    </xf>
    <xf numFmtId="0" fontId="6" fillId="5" borderId="12" xfId="0" applyFont="1" applyFill="1" applyBorder="1" applyAlignment="1" applyProtection="1">
      <alignment vertical="top"/>
      <protection locked="0"/>
    </xf>
    <xf numFmtId="0" fontId="6" fillId="5" borderId="13" xfId="0" applyFont="1" applyFill="1" applyBorder="1" applyAlignment="1" applyProtection="1">
      <alignment vertical="top"/>
      <protection locked="0"/>
    </xf>
    <xf numFmtId="0" fontId="6" fillId="5" borderId="14" xfId="0" applyFont="1" applyFill="1" applyBorder="1" applyAlignment="1" applyProtection="1">
      <alignment vertical="top"/>
      <protection locked="0"/>
    </xf>
    <xf numFmtId="0" fontId="53" fillId="4" borderId="16" xfId="0" applyFont="1" applyFill="1" applyBorder="1" applyAlignment="1" applyProtection="1">
      <alignment horizontal="left" vertical="top"/>
      <protection locked="0"/>
    </xf>
    <xf numFmtId="0" fontId="67" fillId="4" borderId="0" xfId="0" applyFont="1" applyFill="1" applyBorder="1" applyAlignment="1">
      <alignment horizontal="left"/>
    </xf>
    <xf numFmtId="0" fontId="6" fillId="5" borderId="0" xfId="0" applyFont="1" applyFill="1" applyBorder="1" applyAlignment="1" applyProtection="1">
      <alignment horizontal="center"/>
      <protection locked="0"/>
    </xf>
    <xf numFmtId="0" fontId="6" fillId="5" borderId="13" xfId="0" applyFont="1" applyFill="1" applyBorder="1" applyAlignment="1" applyProtection="1">
      <alignment horizontal="center"/>
      <protection locked="0"/>
    </xf>
    <xf numFmtId="0" fontId="53" fillId="4" borderId="10" xfId="0" applyFont="1" applyFill="1" applyBorder="1" applyAlignment="1">
      <alignment horizontal="center" vertical="top" wrapText="1"/>
    </xf>
    <xf numFmtId="0" fontId="53" fillId="4" borderId="0" xfId="0" applyFont="1" applyFill="1" applyBorder="1" applyAlignment="1">
      <alignment horizontal="center" vertical="top" wrapText="1"/>
    </xf>
    <xf numFmtId="0" fontId="53" fillId="4" borderId="11" xfId="0" applyFont="1" applyFill="1" applyBorder="1" applyAlignment="1">
      <alignment horizontal="center" vertical="top" wrapText="1"/>
    </xf>
    <xf numFmtId="0" fontId="53" fillId="4" borderId="12" xfId="0" applyFont="1" applyFill="1" applyBorder="1" applyAlignment="1">
      <alignment horizontal="center" vertical="top" wrapText="1"/>
    </xf>
    <xf numFmtId="0" fontId="53" fillId="4" borderId="13" xfId="0" applyFont="1" applyFill="1" applyBorder="1" applyAlignment="1">
      <alignment horizontal="center" vertical="top" wrapText="1"/>
    </xf>
    <xf numFmtId="0" fontId="53" fillId="4" borderId="14" xfId="0" applyFont="1" applyFill="1" applyBorder="1" applyAlignment="1">
      <alignment horizontal="center" vertical="top" wrapText="1"/>
    </xf>
    <xf numFmtId="0" fontId="53" fillId="5" borderId="43" xfId="0" applyFont="1" applyFill="1" applyBorder="1" applyAlignment="1" applyProtection="1">
      <alignment horizontal="center" vertical="top"/>
      <protection locked="0"/>
    </xf>
    <xf numFmtId="0" fontId="53" fillId="5" borderId="44" xfId="0" applyFont="1" applyFill="1" applyBorder="1" applyAlignment="1" applyProtection="1">
      <alignment horizontal="center" vertical="top"/>
      <protection locked="0"/>
    </xf>
    <xf numFmtId="0" fontId="53" fillId="5" borderId="45" xfId="0" applyFont="1" applyFill="1" applyBorder="1" applyAlignment="1" applyProtection="1">
      <alignment horizontal="center" vertical="top"/>
      <protection locked="0"/>
    </xf>
    <xf numFmtId="0" fontId="6" fillId="4" borderId="10" xfId="0" applyFont="1" applyFill="1" applyBorder="1" applyAlignment="1">
      <alignment horizontal="center" vertical="top" wrapText="1"/>
    </xf>
    <xf numFmtId="0" fontId="6" fillId="4" borderId="0" xfId="0" applyFont="1" applyFill="1" applyBorder="1" applyAlignment="1">
      <alignment horizontal="center" vertical="top" wrapText="1"/>
    </xf>
    <xf numFmtId="0" fontId="6" fillId="4" borderId="11" xfId="0" applyFont="1" applyFill="1" applyBorder="1" applyAlignment="1">
      <alignment horizontal="center" vertical="top" wrapText="1"/>
    </xf>
    <xf numFmtId="0" fontId="6" fillId="4" borderId="12" xfId="0" applyFont="1" applyFill="1" applyBorder="1" applyAlignment="1">
      <alignment horizontal="center" vertical="top" wrapText="1"/>
    </xf>
    <xf numFmtId="0" fontId="6" fillId="4" borderId="13" xfId="0" applyFont="1" applyFill="1" applyBorder="1" applyAlignment="1">
      <alignment horizontal="center" vertical="top" wrapText="1"/>
    </xf>
    <xf numFmtId="0" fontId="6" fillId="4" borderId="14" xfId="0" applyFont="1" applyFill="1" applyBorder="1" applyAlignment="1">
      <alignment horizontal="center" vertical="top" wrapText="1"/>
    </xf>
    <xf numFmtId="0" fontId="8" fillId="4" borderId="10" xfId="0" applyFont="1" applyFill="1" applyBorder="1" applyAlignment="1" applyProtection="1">
      <alignment horizontal="left" vertical="top" wrapText="1"/>
    </xf>
    <xf numFmtId="0" fontId="8" fillId="4" borderId="0" xfId="0" applyFont="1" applyFill="1" applyBorder="1" applyAlignment="1" applyProtection="1">
      <alignment horizontal="left" vertical="top" wrapText="1"/>
    </xf>
    <xf numFmtId="0" fontId="53" fillId="5" borderId="36" xfId="0" applyFont="1" applyFill="1" applyBorder="1" applyAlignment="1" applyProtection="1">
      <alignment horizontal="center" vertical="top"/>
      <protection locked="0"/>
    </xf>
    <xf numFmtId="0" fontId="53" fillId="5" borderId="20" xfId="0" applyFont="1" applyFill="1" applyBorder="1" applyAlignment="1" applyProtection="1">
      <alignment horizontal="center" vertical="top"/>
      <protection locked="0"/>
    </xf>
    <xf numFmtId="0" fontId="53" fillId="5" borderId="39" xfId="0" applyFont="1" applyFill="1" applyBorder="1" applyAlignment="1" applyProtection="1">
      <alignment horizontal="center" vertical="top"/>
      <protection locked="0"/>
    </xf>
    <xf numFmtId="0" fontId="53" fillId="4" borderId="36" xfId="0" applyFont="1" applyFill="1" applyBorder="1" applyAlignment="1" applyProtection="1">
      <alignment horizontal="center" vertical="top"/>
      <protection locked="0"/>
    </xf>
    <xf numFmtId="0" fontId="53" fillId="4" borderId="39" xfId="0" applyFont="1" applyFill="1" applyBorder="1" applyAlignment="1" applyProtection="1">
      <alignment horizontal="center" vertical="top"/>
      <protection locked="0"/>
    </xf>
    <xf numFmtId="49" fontId="4" fillId="4" borderId="20" xfId="0" applyNumberFormat="1" applyFont="1" applyFill="1" applyBorder="1" applyAlignment="1" applyProtection="1">
      <alignment horizontal="center" vertical="top"/>
      <protection locked="0"/>
    </xf>
    <xf numFmtId="49" fontId="4" fillId="4" borderId="39" xfId="0" applyNumberFormat="1" applyFont="1" applyFill="1" applyBorder="1" applyAlignment="1" applyProtection="1">
      <alignment horizontal="center" vertical="top"/>
      <protection locked="0"/>
    </xf>
    <xf numFmtId="0" fontId="75" fillId="4" borderId="0" xfId="0" applyFont="1" applyFill="1" applyAlignment="1">
      <alignment horizontal="center" vertical="top"/>
    </xf>
    <xf numFmtId="0" fontId="82" fillId="14" borderId="10" xfId="0" applyFont="1" applyFill="1" applyBorder="1" applyAlignment="1">
      <alignment horizontal="left" vertical="center" wrapText="1"/>
    </xf>
    <xf numFmtId="0" fontId="82" fillId="14" borderId="0" xfId="0" applyFont="1" applyFill="1" applyBorder="1" applyAlignment="1">
      <alignment horizontal="left" vertical="center" wrapText="1"/>
    </xf>
    <xf numFmtId="0" fontId="82" fillId="14" borderId="11" xfId="0" applyFont="1" applyFill="1" applyBorder="1" applyAlignment="1">
      <alignment horizontal="left" vertical="center" wrapText="1"/>
    </xf>
    <xf numFmtId="0" fontId="61" fillId="14" borderId="7" xfId="0" applyFont="1" applyFill="1" applyBorder="1" applyAlignment="1">
      <alignment horizontal="left" vertical="center" wrapText="1"/>
    </xf>
    <xf numFmtId="0" fontId="61" fillId="14" borderId="8" xfId="0" applyFont="1" applyFill="1" applyBorder="1" applyAlignment="1">
      <alignment horizontal="left" vertical="center" wrapText="1"/>
    </xf>
    <xf numFmtId="0" fontId="61" fillId="14" borderId="10" xfId="0" applyFont="1" applyFill="1" applyBorder="1" applyAlignment="1">
      <alignment horizontal="left" vertical="center" wrapText="1"/>
    </xf>
    <xf numFmtId="0" fontId="61" fillId="14" borderId="0" xfId="0" applyFont="1" applyFill="1" applyBorder="1" applyAlignment="1">
      <alignment horizontal="left" vertical="center" wrapText="1"/>
    </xf>
    <xf numFmtId="0" fontId="61" fillId="14" borderId="10" xfId="0" applyFont="1" applyFill="1" applyBorder="1" applyAlignment="1">
      <alignment horizontal="left"/>
    </xf>
    <xf numFmtId="0" fontId="61" fillId="14" borderId="0" xfId="0" applyFont="1" applyFill="1" applyBorder="1" applyAlignment="1">
      <alignment horizontal="left"/>
    </xf>
    <xf numFmtId="0" fontId="61" fillId="14" borderId="11" xfId="0" applyFont="1" applyFill="1" applyBorder="1" applyAlignment="1">
      <alignment horizontal="left"/>
    </xf>
    <xf numFmtId="0" fontId="59" fillId="4" borderId="10" xfId="0" applyFont="1" applyFill="1" applyBorder="1" applyAlignment="1">
      <alignment horizontal="left" wrapText="1"/>
    </xf>
    <xf numFmtId="0" fontId="59" fillId="4" borderId="0" xfId="0" applyFont="1" applyFill="1" applyBorder="1" applyAlignment="1">
      <alignment horizontal="left" wrapText="1"/>
    </xf>
    <xf numFmtId="14" fontId="53" fillId="5" borderId="20" xfId="0" applyNumberFormat="1" applyFont="1" applyFill="1" applyBorder="1" applyAlignment="1" applyProtection="1">
      <alignment horizontal="center" vertical="top"/>
      <protection locked="0"/>
    </xf>
    <xf numFmtId="49" fontId="14" fillId="14" borderId="0" xfId="0" applyNumberFormat="1" applyFont="1" applyFill="1" applyBorder="1" applyAlignment="1">
      <alignment horizontal="center" vertical="center" wrapText="1"/>
    </xf>
    <xf numFmtId="49" fontId="14" fillId="14" borderId="11" xfId="0" applyNumberFormat="1" applyFont="1" applyFill="1" applyBorder="1" applyAlignment="1">
      <alignment horizontal="center" vertical="center" wrapText="1"/>
    </xf>
    <xf numFmtId="0" fontId="8" fillId="4" borderId="8" xfId="0" applyFont="1" applyFill="1" applyBorder="1" applyAlignment="1">
      <alignment horizontal="center" vertical="top" wrapText="1"/>
    </xf>
    <xf numFmtId="0" fontId="8" fillId="4" borderId="9" xfId="0" applyFont="1" applyFill="1" applyBorder="1" applyAlignment="1">
      <alignment horizontal="center" vertical="top" wrapText="1"/>
    </xf>
    <xf numFmtId="49" fontId="53" fillId="5" borderId="41" xfId="0" applyNumberFormat="1" applyFont="1" applyFill="1" applyBorder="1" applyAlignment="1" applyProtection="1">
      <alignment horizontal="center" vertical="top"/>
      <protection locked="0"/>
    </xf>
    <xf numFmtId="49" fontId="53" fillId="5" borderId="0" xfId="0" applyNumberFormat="1" applyFont="1" applyFill="1" applyBorder="1" applyAlignment="1" applyProtection="1">
      <alignment horizontal="center" vertical="top"/>
      <protection locked="0"/>
    </xf>
    <xf numFmtId="49" fontId="53" fillId="5" borderId="11" xfId="0" applyNumberFormat="1" applyFont="1" applyFill="1" applyBorder="1" applyAlignment="1" applyProtection="1">
      <alignment horizontal="center" vertical="top"/>
      <protection locked="0"/>
    </xf>
    <xf numFmtId="49" fontId="4" fillId="5" borderId="34" xfId="0" applyNumberFormat="1" applyFont="1" applyFill="1" applyBorder="1" applyAlignment="1" applyProtection="1">
      <alignment horizontal="center" vertical="top"/>
      <protection locked="0"/>
    </xf>
    <xf numFmtId="49" fontId="4" fillId="5" borderId="35" xfId="0" applyNumberFormat="1" applyFont="1" applyFill="1" applyBorder="1" applyAlignment="1" applyProtection="1">
      <alignment horizontal="center" vertical="top"/>
      <protection locked="0"/>
    </xf>
    <xf numFmtId="0" fontId="53" fillId="4" borderId="10" xfId="0" applyFont="1" applyFill="1" applyBorder="1" applyAlignment="1">
      <alignment horizontal="left" vertical="top"/>
    </xf>
    <xf numFmtId="0" fontId="53" fillId="4" borderId="0" xfId="0" applyFont="1" applyFill="1" applyBorder="1" applyAlignment="1">
      <alignment horizontal="left" vertical="top"/>
    </xf>
    <xf numFmtId="0" fontId="10" fillId="14" borderId="0" xfId="0" applyFont="1" applyFill="1" applyAlignment="1">
      <alignment horizontal="left" vertical="top" wrapText="1"/>
    </xf>
    <xf numFmtId="0" fontId="76" fillId="14" borderId="0" xfId="0" applyFont="1" applyFill="1" applyAlignment="1">
      <alignment horizontal="left" vertical="top" wrapText="1"/>
    </xf>
    <xf numFmtId="0" fontId="6" fillId="4" borderId="21" xfId="0" applyFont="1" applyFill="1" applyBorder="1" applyAlignment="1">
      <alignment horizontal="center" vertical="top" wrapText="1"/>
    </xf>
    <xf numFmtId="0" fontId="6" fillId="4" borderId="48" xfId="0" applyFont="1" applyFill="1" applyBorder="1" applyAlignment="1">
      <alignment horizontal="center" vertical="top" wrapText="1"/>
    </xf>
    <xf numFmtId="0" fontId="90" fillId="4" borderId="0" xfId="0" applyFont="1" applyFill="1" applyAlignment="1">
      <alignment horizontal="center" vertical="top"/>
    </xf>
    <xf numFmtId="0" fontId="53" fillId="4" borderId="0" xfId="0" applyFont="1" applyFill="1" applyAlignment="1">
      <alignment horizontal="center" wrapText="1"/>
    </xf>
    <xf numFmtId="0" fontId="8" fillId="4" borderId="41" xfId="0" applyFont="1" applyFill="1" applyBorder="1" applyAlignment="1">
      <alignment horizontal="center" vertical="top" wrapText="1"/>
    </xf>
    <xf numFmtId="0" fontId="8" fillId="4" borderId="42" xfId="0" applyFont="1" applyFill="1" applyBorder="1" applyAlignment="1">
      <alignment horizontal="center" vertical="top" wrapText="1"/>
    </xf>
    <xf numFmtId="0" fontId="80" fillId="9" borderId="13" xfId="6" applyFont="1" applyFill="1" applyBorder="1" applyAlignment="1">
      <alignment horizontal="center" vertical="center" wrapText="1"/>
    </xf>
    <xf numFmtId="0" fontId="34" fillId="9" borderId="0" xfId="6" applyFont="1" applyFill="1" applyAlignment="1">
      <alignment horizontal="left" vertical="top" wrapText="1"/>
    </xf>
    <xf numFmtId="0" fontId="77" fillId="9" borderId="0" xfId="1" applyFont="1" applyFill="1" applyAlignment="1">
      <alignment horizontal="left" vertical="top" wrapText="1"/>
    </xf>
    <xf numFmtId="4" fontId="25" fillId="13" borderId="8" xfId="9" applyNumberFormat="1" applyFont="1" applyFill="1" applyBorder="1" applyAlignment="1" applyProtection="1">
      <alignment horizontal="center" vertical="center" wrapText="1"/>
      <protection hidden="1"/>
    </xf>
    <xf numFmtId="4" fontId="25" fillId="13" borderId="0" xfId="9" applyNumberFormat="1" applyFont="1" applyFill="1" applyBorder="1" applyAlignment="1" applyProtection="1">
      <alignment horizontal="center" vertical="center" wrapText="1"/>
      <protection hidden="1"/>
    </xf>
    <xf numFmtId="0" fontId="19" fillId="0" borderId="13" xfId="6" applyFont="1" applyBorder="1" applyAlignment="1">
      <alignment horizontal="right" vertical="top" wrapText="1"/>
    </xf>
    <xf numFmtId="0" fontId="78" fillId="0" borderId="0" xfId="6" applyFont="1" applyAlignment="1">
      <alignment horizontal="left" vertical="center"/>
    </xf>
    <xf numFmtId="0" fontId="26" fillId="13" borderId="23" xfId="8" applyFont="1" applyFill="1" applyBorder="1" applyAlignment="1">
      <alignment horizontal="left" vertical="center" wrapText="1"/>
    </xf>
    <xf numFmtId="0" fontId="26" fillId="13" borderId="24" xfId="8" applyFont="1" applyFill="1" applyBorder="1" applyAlignment="1">
      <alignment horizontal="left" vertical="center" wrapText="1"/>
    </xf>
    <xf numFmtId="0" fontId="28" fillId="0" borderId="0" xfId="6" applyFont="1" applyAlignment="1">
      <alignment horizontal="left" vertical="top" wrapText="1"/>
    </xf>
    <xf numFmtId="0" fontId="28" fillId="0" borderId="0" xfId="6" applyFont="1" applyAlignment="1">
      <alignment horizontal="left" vertical="top"/>
    </xf>
    <xf numFmtId="0" fontId="15" fillId="0" borderId="49" xfId="6" applyFont="1" applyBorder="1" applyAlignment="1">
      <alignment horizontal="left" vertical="top"/>
    </xf>
    <xf numFmtId="0" fontId="15" fillId="0" borderId="32" xfId="6" applyFont="1" applyBorder="1" applyAlignment="1">
      <alignment horizontal="left" vertical="top"/>
    </xf>
    <xf numFmtId="0" fontId="15" fillId="0" borderId="49" xfId="6" applyFont="1" applyBorder="1" applyAlignment="1">
      <alignment horizontal="left"/>
    </xf>
    <xf numFmtId="0" fontId="15" fillId="0" borderId="32" xfId="6" applyFont="1" applyBorder="1" applyAlignment="1">
      <alignment horizontal="left"/>
    </xf>
    <xf numFmtId="0" fontId="15" fillId="0" borderId="0" xfId="6" applyFont="1" applyAlignment="1">
      <alignment horizontal="center"/>
    </xf>
    <xf numFmtId="4" fontId="17" fillId="3" borderId="4" xfId="9" applyNumberFormat="1" applyFont="1" applyFill="1" applyBorder="1" applyAlignment="1" applyProtection="1">
      <alignment horizontal="center" vertical="center"/>
      <protection hidden="1"/>
    </xf>
    <xf numFmtId="4" fontId="17" fillId="3" borderId="6" xfId="9" applyNumberFormat="1" applyFont="1" applyFill="1" applyBorder="1" applyAlignment="1" applyProtection="1">
      <alignment horizontal="center" vertical="center"/>
      <protection hidden="1"/>
    </xf>
    <xf numFmtId="2" fontId="16" fillId="12" borderId="4" xfId="9" applyNumberFormat="1" applyFont="1" applyFill="1" applyBorder="1" applyAlignment="1" applyProtection="1">
      <alignment horizontal="center" vertical="top"/>
      <protection locked="0"/>
    </xf>
    <xf numFmtId="2" fontId="16" fillId="12" borderId="6" xfId="9" applyNumberFormat="1" applyFont="1" applyFill="1" applyBorder="1" applyAlignment="1" applyProtection="1">
      <alignment horizontal="center" vertical="top"/>
      <protection locked="0"/>
    </xf>
    <xf numFmtId="2" fontId="16" fillId="12" borderId="12" xfId="9" applyNumberFormat="1" applyFont="1" applyFill="1" applyBorder="1" applyAlignment="1" applyProtection="1">
      <alignment horizontal="center" vertical="top"/>
      <protection locked="0"/>
    </xf>
    <xf numFmtId="2" fontId="16" fillId="12" borderId="14" xfId="9" applyNumberFormat="1" applyFont="1" applyFill="1" applyBorder="1" applyAlignment="1" applyProtection="1">
      <alignment horizontal="center" vertical="top"/>
      <protection locked="0"/>
    </xf>
    <xf numFmtId="2" fontId="16" fillId="5" borderId="4" xfId="9" applyNumberFormat="1" applyFont="1" applyFill="1" applyBorder="1" applyAlignment="1" applyProtection="1">
      <alignment horizontal="center" vertical="top"/>
    </xf>
    <xf numFmtId="2" fontId="16" fillId="5" borderId="6" xfId="9" applyNumberFormat="1" applyFont="1" applyFill="1" applyBorder="1" applyAlignment="1" applyProtection="1">
      <alignment horizontal="center" vertical="top"/>
    </xf>
    <xf numFmtId="0" fontId="17" fillId="5" borderId="1" xfId="9" applyFont="1" applyFill="1" applyBorder="1" applyAlignment="1" applyProtection="1">
      <alignment horizontal="center" vertical="center" wrapText="1"/>
    </xf>
    <xf numFmtId="0" fontId="17" fillId="5" borderId="22" xfId="9" applyFont="1" applyFill="1" applyBorder="1" applyAlignment="1" applyProtection="1">
      <alignment horizontal="center" vertical="center" wrapText="1"/>
    </xf>
    <xf numFmtId="0" fontId="17" fillId="3" borderId="1" xfId="9" applyFont="1" applyFill="1" applyBorder="1" applyAlignment="1">
      <alignment horizontal="left" textRotation="90" wrapText="1"/>
    </xf>
    <xf numFmtId="0" fontId="44" fillId="0" borderId="22" xfId="7" applyBorder="1" applyAlignment="1">
      <alignment horizontal="left" textRotation="90" wrapText="1"/>
    </xf>
    <xf numFmtId="0" fontId="17" fillId="3" borderId="1" xfId="9" applyFont="1" applyFill="1" applyBorder="1" applyAlignment="1">
      <alignment horizontal="left" wrapText="1"/>
    </xf>
    <xf numFmtId="0" fontId="44" fillId="0" borderId="22" xfId="7" applyBorder="1" applyAlignment="1">
      <alignment horizontal="left" wrapText="1"/>
    </xf>
    <xf numFmtId="4" fontId="17" fillId="3" borderId="4" xfId="9" applyNumberFormat="1" applyFont="1" applyFill="1" applyBorder="1" applyAlignment="1">
      <alignment horizontal="center" vertical="center" wrapText="1"/>
    </xf>
    <xf numFmtId="4" fontId="17" fillId="3" borderId="5" xfId="9" applyNumberFormat="1" applyFont="1" applyFill="1" applyBorder="1" applyAlignment="1">
      <alignment horizontal="center" vertical="center" wrapText="1"/>
    </xf>
    <xf numFmtId="4" fontId="17" fillId="3" borderId="6" xfId="9" applyNumberFormat="1" applyFont="1" applyFill="1" applyBorder="1" applyAlignment="1">
      <alignment horizontal="center" vertical="center" wrapText="1"/>
    </xf>
    <xf numFmtId="0" fontId="17" fillId="3" borderId="7" xfId="9" applyFont="1" applyFill="1" applyBorder="1" applyAlignment="1">
      <alignment horizontal="center" vertical="center" wrapText="1"/>
    </xf>
    <xf numFmtId="0" fontId="17" fillId="3" borderId="12" xfId="9" applyFont="1" applyFill="1" applyBorder="1" applyAlignment="1">
      <alignment horizontal="center" vertical="center" wrapText="1"/>
    </xf>
    <xf numFmtId="0" fontId="17" fillId="3" borderId="1" xfId="9" applyFont="1" applyFill="1" applyBorder="1" applyAlignment="1">
      <alignment horizontal="center" vertical="center" wrapText="1"/>
    </xf>
    <xf numFmtId="0" fontId="17" fillId="3" borderId="22" xfId="9" applyFont="1" applyFill="1" applyBorder="1" applyAlignment="1">
      <alignment horizontal="center" vertical="center" wrapText="1"/>
    </xf>
    <xf numFmtId="0" fontId="17" fillId="5" borderId="7" xfId="9" applyFont="1" applyFill="1" applyBorder="1" applyAlignment="1" applyProtection="1">
      <alignment horizontal="center" vertical="center" wrapText="1"/>
    </xf>
    <xf numFmtId="0" fontId="17" fillId="5" borderId="12" xfId="9" applyFont="1" applyFill="1" applyBorder="1" applyAlignment="1" applyProtection="1">
      <alignment horizontal="center" vertical="center" wrapText="1"/>
    </xf>
    <xf numFmtId="0" fontId="79" fillId="5" borderId="4" xfId="7" applyFont="1" applyFill="1" applyBorder="1" applyAlignment="1">
      <alignment horizontal="center" vertical="center" wrapText="1"/>
    </xf>
    <xf numFmtId="0" fontId="79" fillId="5" borderId="6" xfId="7" applyFont="1" applyFill="1" applyBorder="1" applyAlignment="1">
      <alignment horizontal="center" vertical="center" wrapText="1"/>
    </xf>
    <xf numFmtId="4" fontId="20" fillId="5" borderId="4" xfId="9" applyNumberFormat="1" applyFont="1" applyFill="1" applyBorder="1" applyAlignment="1">
      <alignment horizontal="center" vertical="center" wrapText="1"/>
    </xf>
    <xf numFmtId="4" fontId="20" fillId="5" borderId="6" xfId="9" applyNumberFormat="1" applyFont="1" applyFill="1" applyBorder="1" applyAlignment="1">
      <alignment horizontal="center" vertical="center" wrapText="1"/>
    </xf>
    <xf numFmtId="4" fontId="23" fillId="3" borderId="4" xfId="9" applyNumberFormat="1" applyFont="1" applyFill="1" applyBorder="1" applyAlignment="1">
      <alignment horizontal="center" vertical="top" wrapText="1"/>
    </xf>
    <xf numFmtId="4" fontId="23" fillId="3" borderId="6" xfId="9" applyNumberFormat="1" applyFont="1" applyFill="1" applyBorder="1" applyAlignment="1">
      <alignment horizontal="center" vertical="top" wrapText="1"/>
    </xf>
    <xf numFmtId="0" fontId="17" fillId="5" borderId="1" xfId="9" applyFont="1" applyFill="1" applyBorder="1" applyAlignment="1" applyProtection="1">
      <alignment horizontal="left" textRotation="90" wrapText="1"/>
    </xf>
    <xf numFmtId="0" fontId="93" fillId="5" borderId="22" xfId="7" applyFont="1" applyFill="1" applyBorder="1" applyAlignment="1" applyProtection="1">
      <alignment horizontal="left" textRotation="90" wrapText="1"/>
    </xf>
    <xf numFmtId="0" fontId="17" fillId="5" borderId="1" xfId="9" applyFont="1" applyFill="1" applyBorder="1" applyAlignment="1" applyProtection="1">
      <alignment horizontal="left" wrapText="1"/>
    </xf>
    <xf numFmtId="0" fontId="93" fillId="5" borderId="22" xfId="7" applyFont="1" applyFill="1" applyBorder="1" applyAlignment="1" applyProtection="1">
      <alignment horizontal="left" wrapText="1"/>
    </xf>
    <xf numFmtId="4" fontId="17" fillId="5" borderId="4" xfId="9" applyNumberFormat="1" applyFont="1" applyFill="1" applyBorder="1" applyAlignment="1" applyProtection="1">
      <alignment horizontal="center" vertical="center" wrapText="1"/>
    </xf>
    <xf numFmtId="4" fontId="17" fillId="5" borderId="5" xfId="9" applyNumberFormat="1" applyFont="1" applyFill="1" applyBorder="1" applyAlignment="1" applyProtection="1">
      <alignment horizontal="center" vertical="center" wrapText="1"/>
    </xf>
    <xf numFmtId="4" fontId="17" fillId="5" borderId="6" xfId="9" applyNumberFormat="1" applyFont="1" applyFill="1" applyBorder="1" applyAlignment="1" applyProtection="1">
      <alignment horizontal="center" vertical="center" wrapText="1"/>
    </xf>
    <xf numFmtId="4" fontId="23" fillId="5" borderId="4" xfId="9" applyNumberFormat="1" applyFont="1" applyFill="1" applyBorder="1" applyAlignment="1" applyProtection="1">
      <alignment horizontal="center" vertical="top" wrapText="1"/>
    </xf>
    <xf numFmtId="4" fontId="23" fillId="5" borderId="6" xfId="9" applyNumberFormat="1" applyFont="1" applyFill="1" applyBorder="1" applyAlignment="1" applyProtection="1">
      <alignment horizontal="center" vertical="top" wrapText="1"/>
    </xf>
    <xf numFmtId="0" fontId="85" fillId="0" borderId="0" xfId="13" applyFont="1" applyAlignment="1">
      <alignment horizontal="center" vertical="center" wrapText="1"/>
    </xf>
    <xf numFmtId="0" fontId="70" fillId="5" borderId="0" xfId="13" applyFill="1" applyAlignment="1">
      <alignment horizontal="left" vertical="top" wrapText="1"/>
    </xf>
    <xf numFmtId="0" fontId="95" fillId="13" borderId="56" xfId="14" applyNumberFormat="1" applyFont="1" applyFill="1" applyBorder="1" applyAlignment="1">
      <alignment horizontal="center" wrapText="1"/>
    </xf>
    <xf numFmtId="0" fontId="95" fillId="13" borderId="55" xfId="14" applyNumberFormat="1" applyFont="1" applyFill="1" applyBorder="1" applyAlignment="1">
      <alignment horizontal="center"/>
    </xf>
    <xf numFmtId="0" fontId="0" fillId="4" borderId="16" xfId="0" applyFill="1" applyBorder="1" applyAlignment="1" applyProtection="1">
      <alignment horizontal="left"/>
      <protection locked="0"/>
    </xf>
    <xf numFmtId="0" fontId="0" fillId="4" borderId="0" xfId="0" applyFill="1" applyBorder="1" applyAlignment="1" applyProtection="1">
      <alignment horizontal="left"/>
    </xf>
    <xf numFmtId="0" fontId="81" fillId="0" borderId="0" xfId="0" applyFont="1" applyFill="1" applyAlignment="1">
      <alignment horizontal="left" vertical="top" wrapText="1"/>
    </xf>
    <xf numFmtId="0" fontId="81" fillId="4" borderId="0" xfId="0" applyFont="1" applyFill="1" applyAlignment="1">
      <alignment horizontal="left" vertical="top" wrapText="1"/>
    </xf>
    <xf numFmtId="167" fontId="80" fillId="0" borderId="25" xfId="14" applyFont="1" applyFill="1" applyBorder="1" applyAlignment="1">
      <alignment horizontal="center" vertical="center" wrapText="1"/>
    </xf>
    <xf numFmtId="167" fontId="80" fillId="0" borderId="0" xfId="14" applyFont="1" applyFill="1" applyAlignment="1">
      <alignment horizontal="center" vertical="center" wrapText="1"/>
    </xf>
    <xf numFmtId="0" fontId="70" fillId="0" borderId="0" xfId="19" applyAlignment="1">
      <alignment horizontal="right" wrapText="1"/>
    </xf>
    <xf numFmtId="9" fontId="70" fillId="13" borderId="0" xfId="3" applyFont="1" applyFill="1" applyAlignment="1" applyProtection="1">
      <alignment horizontal="center" vertical="top"/>
      <protection locked="0"/>
    </xf>
    <xf numFmtId="164" fontId="70" fillId="0" borderId="0" xfId="16" applyFont="1" applyAlignment="1">
      <alignment horizontal="right" vertical="top"/>
    </xf>
    <xf numFmtId="9" fontId="70" fillId="13" borderId="0" xfId="3" applyFont="1" applyFill="1" applyAlignment="1" applyProtection="1">
      <alignment horizontal="center"/>
      <protection locked="0"/>
    </xf>
    <xf numFmtId="167" fontId="91" fillId="0" borderId="0" xfId="19" applyNumberFormat="1" applyFont="1" applyAlignment="1">
      <alignment horizontal="right"/>
    </xf>
    <xf numFmtId="0" fontId="80" fillId="9" borderId="0" xfId="6" applyFont="1" applyFill="1" applyBorder="1" applyAlignment="1">
      <alignment horizontal="center" vertical="center" wrapText="1"/>
    </xf>
  </cellXfs>
  <cellStyles count="20">
    <cellStyle name="Link" xfId="1" builtinId="8"/>
    <cellStyle name="Link 2" xfId="15" xr:uid="{A575D38A-D1E9-4A74-95EC-ECE84B080DC8}"/>
    <cellStyle name="Prozent" xfId="2" builtinId="5"/>
    <cellStyle name="Prozent 2" xfId="3" xr:uid="{00000000-0005-0000-0000-000002000000}"/>
    <cellStyle name="Prozent 2 2 2" xfId="4" xr:uid="{00000000-0005-0000-0000-000003000000}"/>
    <cellStyle name="Prozent 4 2" xfId="17" xr:uid="{F2ECA512-8F30-472B-A5FB-FA60606416E2}"/>
    <cellStyle name="Prozent 4 4" xfId="5" xr:uid="{00000000-0005-0000-0000-000004000000}"/>
    <cellStyle name="Standard" xfId="0" builtinId="0"/>
    <cellStyle name="Standard 2 2 2" xfId="6" xr:uid="{00000000-0005-0000-0000-000006000000}"/>
    <cellStyle name="Standard 2 3" xfId="7" xr:uid="{00000000-0005-0000-0000-000007000000}"/>
    <cellStyle name="Standard 7" xfId="13" xr:uid="{F544D3BE-4908-4C7C-B51E-088E69185E59}"/>
    <cellStyle name="Standard 7 2" xfId="19" xr:uid="{0D137678-027D-4EE5-AF42-C45866C37C99}"/>
    <cellStyle name="Standard_Tabelle von Berechnungsschreiben Excel" xfId="8" xr:uid="{00000000-0005-0000-0000-000008000000}"/>
    <cellStyle name="Standard_Tabelle von Mappe1 2" xfId="9" xr:uid="{00000000-0005-0000-0000-000009000000}"/>
    <cellStyle name="Währung" xfId="12" builtinId="4"/>
    <cellStyle name="Währung 2" xfId="10" xr:uid="{00000000-0005-0000-0000-00000A000000}"/>
    <cellStyle name="Währung 2 3" xfId="11" xr:uid="{00000000-0005-0000-0000-00000B000000}"/>
    <cellStyle name="Währung 3 2" xfId="14" xr:uid="{075DC3EF-71AF-4A27-8CD4-EF46A5B62339}"/>
    <cellStyle name="Währung 4" xfId="18" xr:uid="{0C4CD7AF-32A9-4F61-B917-A1789A56D30E}"/>
    <cellStyle name="Währung 8 2" xfId="16" xr:uid="{2316AE53-EDBA-4ECC-99D3-B4CFA027438E}"/>
  </cellStyles>
  <dxfs count="1">
    <dxf>
      <font>
        <color theme="1"/>
      </font>
    </dxf>
  </dxfs>
  <tableStyles count="0" defaultTableStyle="TableStyleMedium2" defaultPivotStyle="PivotStyleLight16"/>
  <colors>
    <mruColors>
      <color rgb="FFFFFF99"/>
      <color rgb="FFCCFF66"/>
      <color rgb="FFFF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2.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theme" Target="theme/theme1.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5.jpeg"/><Relationship Id="rId1" Type="http://schemas.openxmlformats.org/officeDocument/2006/relationships/image" Target="../media/image4.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28</xdr:col>
      <xdr:colOff>0</xdr:colOff>
      <xdr:row>12</xdr:row>
      <xdr:rowOff>0</xdr:rowOff>
    </xdr:from>
    <xdr:to>
      <xdr:col>42</xdr:col>
      <xdr:colOff>0</xdr:colOff>
      <xdr:row>78</xdr:row>
      <xdr:rowOff>9525</xdr:rowOff>
    </xdr:to>
    <xdr:pic>
      <xdr:nvPicPr>
        <xdr:cNvPr id="2" name="Grafik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alphaModFix amt="46000"/>
          <a:extLst>
            <a:ext uri="{28A0092B-C50C-407E-A947-70E740481C1C}">
              <a14:useLocalDpi xmlns:a14="http://schemas.microsoft.com/office/drawing/2010/main" val="0"/>
            </a:ext>
          </a:extLst>
        </a:blip>
        <a:srcRect/>
        <a:stretch>
          <a:fillRect/>
        </a:stretch>
      </xdr:blipFill>
      <xdr:spPr bwMode="auto">
        <a:xfrm>
          <a:off x="10734675" y="1000125"/>
          <a:ext cx="10725150" cy="14582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168090</xdr:colOff>
      <xdr:row>0</xdr:row>
      <xdr:rowOff>0</xdr:rowOff>
    </xdr:from>
    <xdr:to>
      <xdr:col>27</xdr:col>
      <xdr:colOff>10381</xdr:colOff>
      <xdr:row>4</xdr:row>
      <xdr:rowOff>139218</xdr:rowOff>
    </xdr:to>
    <xdr:pic>
      <xdr:nvPicPr>
        <xdr:cNvPr id="4" name="Grafik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673355" y="0"/>
          <a:ext cx="2094673" cy="867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28</xdr:col>
      <xdr:colOff>0</xdr:colOff>
      <xdr:row>12</xdr:row>
      <xdr:rowOff>0</xdr:rowOff>
    </xdr:from>
    <xdr:to>
      <xdr:col>42</xdr:col>
      <xdr:colOff>0</xdr:colOff>
      <xdr:row>78</xdr:row>
      <xdr:rowOff>9525</xdr:rowOff>
    </xdr:to>
    <xdr:pic>
      <xdr:nvPicPr>
        <xdr:cNvPr id="2" name="Grafik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alphaModFix amt="46000"/>
          <a:extLst>
            <a:ext uri="{28A0092B-C50C-407E-A947-70E740481C1C}">
              <a14:useLocalDpi xmlns:a14="http://schemas.microsoft.com/office/drawing/2010/main" val="0"/>
            </a:ext>
          </a:extLst>
        </a:blip>
        <a:srcRect/>
        <a:stretch>
          <a:fillRect/>
        </a:stretch>
      </xdr:blipFill>
      <xdr:spPr bwMode="auto">
        <a:xfrm>
          <a:off x="10734675" y="1000125"/>
          <a:ext cx="10725150" cy="14582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168090</xdr:colOff>
      <xdr:row>0</xdr:row>
      <xdr:rowOff>0</xdr:rowOff>
    </xdr:from>
    <xdr:to>
      <xdr:col>27</xdr:col>
      <xdr:colOff>10381</xdr:colOff>
      <xdr:row>4</xdr:row>
      <xdr:rowOff>139218</xdr:rowOff>
    </xdr:to>
    <xdr:pic>
      <xdr:nvPicPr>
        <xdr:cNvPr id="3" name="Grafik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645340" y="0"/>
          <a:ext cx="2080666" cy="88216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0</xdr:colOff>
          <xdr:row>19</xdr:row>
          <xdr:rowOff>317500</xdr:rowOff>
        </xdr:from>
        <xdr:to>
          <xdr:col>2</xdr:col>
          <xdr:colOff>527050</xdr:colOff>
          <xdr:row>21</xdr:row>
          <xdr:rowOff>336550</xdr:rowOff>
        </xdr:to>
        <xdr:sp macro="" textlink="">
          <xdr:nvSpPr>
            <xdr:cNvPr id="2049" name="Button 1" hidden="1">
              <a:extLst>
                <a:ext uri="{63B3BB69-23CF-44E3-9099-C40C66FF867C}">
                  <a14:compatExt spid="_x0000_s2049"/>
                </a:ext>
                <a:ext uri="{FF2B5EF4-FFF2-40B4-BE49-F238E27FC236}">
                  <a16:creationId xmlns:a16="http://schemas.microsoft.com/office/drawing/2014/main" id="{00000000-0008-0000-0700-00000108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de-DE" sz="1100" b="0" i="0" u="none" strike="noStrike" baseline="0">
                  <a:solidFill>
                    <a:srgbClr val="000000"/>
                  </a:solidFill>
                  <a:latin typeface="Calibri"/>
                  <a:cs typeface="Calibri"/>
                </a:rPr>
                <a:t>Alles Drucken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812800</xdr:colOff>
          <xdr:row>19</xdr:row>
          <xdr:rowOff>355600</xdr:rowOff>
        </xdr:from>
        <xdr:to>
          <xdr:col>4</xdr:col>
          <xdr:colOff>146050</xdr:colOff>
          <xdr:row>21</xdr:row>
          <xdr:rowOff>317500</xdr:rowOff>
        </xdr:to>
        <xdr:sp macro="" textlink="">
          <xdr:nvSpPr>
            <xdr:cNvPr id="2050" name="Button 2" hidden="1">
              <a:extLst>
                <a:ext uri="{63B3BB69-23CF-44E3-9099-C40C66FF867C}">
                  <a14:compatExt spid="_x0000_s2050"/>
                </a:ext>
                <a:ext uri="{FF2B5EF4-FFF2-40B4-BE49-F238E27FC236}">
                  <a16:creationId xmlns:a16="http://schemas.microsoft.com/office/drawing/2014/main" id="{00000000-0008-0000-0700-00000208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de-DE" sz="1100" b="0" i="0" u="none" strike="noStrike" baseline="0">
                  <a:solidFill>
                    <a:srgbClr val="000000"/>
                  </a:solidFill>
                  <a:latin typeface="Calibri"/>
                  <a:cs typeface="Calibri"/>
                </a:rPr>
                <a:t>Neue/Weitere Sportstätte</a:t>
              </a:r>
            </a:p>
          </xdr:txBody>
        </xdr:sp>
        <xdr:clientData fPrintsWithSheet="0"/>
      </xdr:twoCellAnchor>
    </mc:Choice>
    <mc:Fallback/>
  </mc:AlternateContent>
  <xdr:twoCellAnchor editAs="oneCell">
    <xdr:from>
      <xdr:col>0</xdr:col>
      <xdr:colOff>600075</xdr:colOff>
      <xdr:row>1</xdr:row>
      <xdr:rowOff>209550</xdr:rowOff>
    </xdr:from>
    <xdr:to>
      <xdr:col>4</xdr:col>
      <xdr:colOff>971550</xdr:colOff>
      <xdr:row>7</xdr:row>
      <xdr:rowOff>352425</xdr:rowOff>
    </xdr:to>
    <xdr:pic>
      <xdr:nvPicPr>
        <xdr:cNvPr id="2078" name="Grafik 2">
          <a:extLst>
            <a:ext uri="{FF2B5EF4-FFF2-40B4-BE49-F238E27FC236}">
              <a16:creationId xmlns:a16="http://schemas.microsoft.com/office/drawing/2014/main" id="{00000000-0008-0000-0700-00001E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8625" y="409575"/>
          <a:ext cx="4600575" cy="1428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xdr:colOff>
      <xdr:row>11</xdr:row>
      <xdr:rowOff>2143125</xdr:rowOff>
    </xdr:from>
    <xdr:to>
      <xdr:col>5</xdr:col>
      <xdr:colOff>2276475</xdr:colOff>
      <xdr:row>11</xdr:row>
      <xdr:rowOff>2809875</xdr:rowOff>
    </xdr:to>
    <xdr:pic>
      <xdr:nvPicPr>
        <xdr:cNvPr id="2079" name="Grafik 1">
          <a:extLst>
            <a:ext uri="{FF2B5EF4-FFF2-40B4-BE49-F238E27FC236}">
              <a16:creationId xmlns:a16="http://schemas.microsoft.com/office/drawing/2014/main" id="{00000000-0008-0000-0700-00001F0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4350" y="4095750"/>
          <a:ext cx="58102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xdr:colOff>
      <xdr:row>11</xdr:row>
      <xdr:rowOff>1371600</xdr:rowOff>
    </xdr:from>
    <xdr:to>
      <xdr:col>11</xdr:col>
      <xdr:colOff>1438275</xdr:colOff>
      <xdr:row>11</xdr:row>
      <xdr:rowOff>2019300</xdr:rowOff>
    </xdr:to>
    <xdr:pic>
      <xdr:nvPicPr>
        <xdr:cNvPr id="2080" name="Grafik 3">
          <a:extLst>
            <a:ext uri="{FF2B5EF4-FFF2-40B4-BE49-F238E27FC236}">
              <a16:creationId xmlns:a16="http://schemas.microsoft.com/office/drawing/2014/main" id="{00000000-0008-0000-0700-00002008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14350" y="4095750"/>
          <a:ext cx="105537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lsv-file01\public$\Users\User\Documents\DJK\Anbau\Einweihungsfeier\DJK%20Einweihung%202017\Datensammlung\Projektdaten\01%20Zentrales%20Projekt\03%20Unterlagen\12%20Unterlagen%20SSK%20M&#252;nchen\KGV_Einzelbl_ohne%20Schutz.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T:\971\IBO\verlinkte%20Dokumente\Test%20Modell%20K\Beschluss%20Baufinanzierung.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T:\Kostenermittlungen\Kostenberechnung\1%20Kostenberechnung%20Grundversion%20Abgabe%20am%2031.01.2000\Kosten\K-sch&#228;tzung%204%20TOB%20121-122-311-312-321-331-332-34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polotzeka/AppData/Local/Microsoft/Windows/Temporary%20Internet%20Files/Content.Outlook/T9D0TZAH/SB%20Deckblatt%20Kleinantrag%20Vers.%2017.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T:\Projekt_Modell_K\Entw&#252;rfe\Private%20Finanzierungen%20TP%203\20050926_Beschluss%20Privatdarleh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er/Documents/DJK/Anbau/Einweihungsfeier/DJK%20Einweihung%202017/Datensammlung/Projektdaten/01%20Zentrales%20Projekt/03%20Unterlagen/12%20Unterlagen%20SSK%20M&#252;nchen/KGV_Einzelbl_ohne%20Schutz.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lsv-file01\public$\Users\User\Documents\DJK\Anbau\Einweihungsfeier\DJK%20Einweihung%202017\Datensammlung\WINNT\PROFILES\SX66710\Lokale%20Einstellungen\OLKAttach\2006_01_11%20Beschluss%20Privatdarlehe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User/Documents/DJK/Anbau/Einweihungsfeier/DJK%20Einweihung%202017/Datensammlung/WINNT/PROFILES/SX66710/Lokale%20Einstellungen/OLKAttach/2006_01_11%20Beschluss%20Privatdarlehe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Kleinantrag/KA%20Vorlage%20220810.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Staatsmittel/Formularwesen/KA%20Vorlage.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Regelantrag/Antrag+Kosten+Fl&#228;chen+FOG%20.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New%20Projects\z&#252;richhaus\Reconciliation%20Proforma%2002.03.04.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Projekt\HY%20Sand\3-Entwurf\Kostenberechnung\HY_Sand_III_Bauwerke-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D_Start"/>
      <sheetName val="M_Start"/>
      <sheetName val="D_Blaetter"/>
      <sheetName val="KN_n"/>
      <sheetName val="KN_u"/>
      <sheetName val="D_KN"/>
      <sheetName val="Organi"/>
      <sheetName val="M_Fin_g"/>
      <sheetName val="Fin_g"/>
      <sheetName val="Fin_I"/>
      <sheetName val="Antrag (Unterlagen)"/>
      <sheetName val="Antrag"/>
      <sheetName val="Antrag1"/>
      <sheetName val="D_Antrag"/>
      <sheetName val="M_Antrag"/>
      <sheetName val="Verb"/>
      <sheetName val="Sicherh"/>
      <sheetName val="VerbK1"/>
      <sheetName val="SichK1"/>
      <sheetName val="VerbK2"/>
      <sheetName val="SichK2"/>
      <sheetName val="VerbK3"/>
      <sheetName val="SichK3"/>
      <sheetName val="Verm"/>
      <sheetName val="VermG"/>
      <sheetName val="D_Bed"/>
      <sheetName val="Bed_n"/>
      <sheetName val="Bed_nG"/>
      <sheetName val="B1Vorh"/>
      <sheetName val="B2Priv"/>
      <sheetName val="D_B2Priv"/>
      <sheetName val="Bed_g"/>
      <sheetName val="B2Ertrag"/>
      <sheetName val="B3Verm"/>
      <sheetName val="BErtragK"/>
      <sheetName val="BVermK"/>
      <sheetName val="Beur"/>
      <sheetName val="D_Beur"/>
      <sheetName val="Anl"/>
      <sheetName val="D_Anl"/>
      <sheetName val="KWG14"/>
      <sheetName val="D_KWG14"/>
      <sheetName val="KonGen"/>
      <sheetName val="D_KonGen"/>
      <sheetName val="Dlg_Drucken"/>
      <sheetName val="M_drucken"/>
      <sheetName val="M_Allg"/>
      <sheetName val="Text1"/>
      <sheetName val="Text2"/>
      <sheetName val="Text3"/>
      <sheetName val="Text4"/>
      <sheetName val="Modul"/>
    </sheetNames>
    <sheetDataSet>
      <sheetData sheetId="0"/>
      <sheetData sheetId="1">
        <row r="21">
          <cell r="B21" t="str">
            <v>EUR</v>
          </cell>
        </row>
      </sheetData>
      <sheetData sheetId="2" refreshError="1"/>
      <sheetData sheetId="3">
        <row r="6">
          <cell r="O6" t="b">
            <v>0</v>
          </cell>
        </row>
        <row r="9">
          <cell r="O9" t="b">
            <v>0</v>
          </cell>
        </row>
      </sheetData>
      <sheetData sheetId="4"/>
      <sheetData sheetId="5"/>
      <sheetData sheetId="6">
        <row r="30">
          <cell r="H30">
            <v>1</v>
          </cell>
        </row>
        <row r="31">
          <cell r="B31">
            <v>0</v>
          </cell>
          <cell r="D31">
            <v>0</v>
          </cell>
          <cell r="F31" t="e">
            <v>#REF!</v>
          </cell>
          <cell r="H31" t="str">
            <v>bitte auswählen!</v>
          </cell>
          <cell r="J31" t="e">
            <v>#REF!</v>
          </cell>
        </row>
        <row r="66">
          <cell r="B66" t="e">
            <v>#REF!</v>
          </cell>
          <cell r="D66" t="e">
            <v>#REF!</v>
          </cell>
          <cell r="F66" t="e">
            <v>#REF!</v>
          </cell>
        </row>
        <row r="76">
          <cell r="F76" t="e">
            <v>#REF!</v>
          </cell>
          <cell r="J76">
            <v>0</v>
          </cell>
        </row>
        <row r="77">
          <cell r="F77" t="e">
            <v>#REF!</v>
          </cell>
          <cell r="J77">
            <v>0</v>
          </cell>
        </row>
        <row r="78">
          <cell r="F78" t="e">
            <v>#REF!</v>
          </cell>
          <cell r="J78">
            <v>0</v>
          </cell>
        </row>
        <row r="79">
          <cell r="F79" t="e">
            <v>#REF!</v>
          </cell>
        </row>
        <row r="80">
          <cell r="F80" t="e">
            <v>#REF!</v>
          </cell>
          <cell r="J80" t="b">
            <v>0</v>
          </cell>
        </row>
        <row r="81">
          <cell r="F81" t="e">
            <v>#REF!</v>
          </cell>
        </row>
        <row r="82">
          <cell r="F82" t="e">
            <v>#REF!</v>
          </cell>
        </row>
        <row r="83">
          <cell r="F83" t="e">
            <v>#REF!</v>
          </cell>
        </row>
        <row r="84">
          <cell r="F84" t="e">
            <v>#REF!</v>
          </cell>
        </row>
        <row r="85">
          <cell r="F85" t="e">
            <v>#REF!</v>
          </cell>
        </row>
        <row r="86">
          <cell r="F86" t="e">
            <v>#REF!</v>
          </cell>
        </row>
      </sheetData>
      <sheetData sheetId="7"/>
      <sheetData sheetId="8" refreshError="1"/>
      <sheetData sheetId="9"/>
      <sheetData sheetId="10"/>
      <sheetData sheetId="11"/>
      <sheetData sheetId="12"/>
      <sheetData sheetId="13"/>
      <sheetData sheetId="14">
        <row r="20">
          <cell r="B20">
            <v>3</v>
          </cell>
          <cell r="C20" t="b">
            <v>0</v>
          </cell>
        </row>
        <row r="29">
          <cell r="C29" t="b">
            <v>0</v>
          </cell>
        </row>
        <row r="39">
          <cell r="B39" t="str">
            <v>Dispositionskredit</v>
          </cell>
          <cell r="I39" t="str">
            <v>Dispo</v>
          </cell>
        </row>
        <row r="40">
          <cell r="B40" t="str">
            <v>Kontokorrentkredit</v>
          </cell>
          <cell r="I40" t="str">
            <v>KK</v>
          </cell>
        </row>
        <row r="41">
          <cell r="B41" t="str">
            <v>Annuitätendarlehen</v>
          </cell>
          <cell r="I41" t="str">
            <v>AnD</v>
          </cell>
        </row>
        <row r="42">
          <cell r="B42" t="str">
            <v>Abzahlungsdarlehen</v>
          </cell>
          <cell r="I42" t="str">
            <v>AzD</v>
          </cell>
        </row>
        <row r="43">
          <cell r="B43" t="str">
            <v>Festdarlehen</v>
          </cell>
          <cell r="I43" t="str">
            <v>FeD</v>
          </cell>
        </row>
        <row r="44">
          <cell r="B44" t="str">
            <v>Avalkredit</v>
          </cell>
          <cell r="I44" t="str">
            <v>AV</v>
          </cell>
        </row>
        <row r="45">
          <cell r="B45" t="str">
            <v>Avalkreditobligo</v>
          </cell>
          <cell r="I45" t="str">
            <v>AO</v>
          </cell>
        </row>
        <row r="46">
          <cell r="B46" t="str">
            <v>Wechseldiskontobligo</v>
          </cell>
          <cell r="I46" t="str">
            <v>WO</v>
          </cell>
        </row>
        <row r="47">
          <cell r="B47" t="str">
            <v>Akzeptkredit</v>
          </cell>
          <cell r="I47" t="str">
            <v>AkzK</v>
          </cell>
        </row>
        <row r="48">
          <cell r="B48" t="str">
            <v>Geldmarktdarlehen</v>
          </cell>
          <cell r="I48" t="str">
            <v>GD</v>
          </cell>
        </row>
        <row r="49">
          <cell r="B49" t="str">
            <v>Rahmenkredit</v>
          </cell>
          <cell r="I49" t="str">
            <v>RK</v>
          </cell>
        </row>
        <row r="50">
          <cell r="B50" t="str">
            <v>Devisentermingeschäft</v>
          </cell>
          <cell r="I50" t="str">
            <v>DTG</v>
          </cell>
        </row>
        <row r="51">
          <cell r="B51" t="str">
            <v>Devisenhandelslinie</v>
          </cell>
          <cell r="I51" t="str">
            <v>DHL</v>
          </cell>
        </row>
        <row r="52">
          <cell r="B52" t="str">
            <v>sonstiges</v>
          </cell>
          <cell r="I52" t="str">
            <v>so.</v>
          </cell>
        </row>
        <row r="55">
          <cell r="B55">
            <v>0</v>
          </cell>
          <cell r="C55">
            <v>0</v>
          </cell>
          <cell r="D55">
            <v>0</v>
          </cell>
          <cell r="E55">
            <v>0</v>
          </cell>
          <cell r="F55">
            <v>0</v>
          </cell>
          <cell r="G55">
            <v>0</v>
          </cell>
        </row>
        <row r="73">
          <cell r="B73" t="str">
            <v>monatl.</v>
          </cell>
        </row>
        <row r="74">
          <cell r="B74" t="str">
            <v>2-mon.</v>
          </cell>
        </row>
        <row r="75">
          <cell r="B75" t="str">
            <v>viertelj.</v>
          </cell>
        </row>
        <row r="76">
          <cell r="B76" t="str">
            <v>halbjährl.</v>
          </cell>
        </row>
        <row r="77">
          <cell r="B77" t="str">
            <v>jährlich</v>
          </cell>
        </row>
        <row r="78">
          <cell r="B78" t="str">
            <v>sh.u.</v>
          </cell>
        </row>
        <row r="89">
          <cell r="B89">
            <v>0</v>
          </cell>
          <cell r="C89">
            <v>0</v>
          </cell>
          <cell r="D89">
            <v>0</v>
          </cell>
          <cell r="E89">
            <v>0</v>
          </cell>
          <cell r="F89">
            <v>0</v>
          </cell>
          <cell r="G89">
            <v>0</v>
          </cell>
        </row>
        <row r="98">
          <cell r="B98">
            <v>0</v>
          </cell>
          <cell r="C98">
            <v>0</v>
          </cell>
          <cell r="D98">
            <v>0</v>
          </cell>
          <cell r="E98">
            <v>0</v>
          </cell>
          <cell r="F98">
            <v>0</v>
          </cell>
          <cell r="G98">
            <v>0</v>
          </cell>
        </row>
        <row r="107">
          <cell r="B107" t="str">
            <v>monatl.</v>
          </cell>
        </row>
        <row r="108">
          <cell r="B108" t="str">
            <v>2-mon.</v>
          </cell>
        </row>
        <row r="109">
          <cell r="B109" t="str">
            <v>viertelj.</v>
          </cell>
        </row>
        <row r="110">
          <cell r="B110" t="str">
            <v>halbjährl.</v>
          </cell>
        </row>
        <row r="111">
          <cell r="B111" t="str">
            <v>jährlich</v>
          </cell>
        </row>
        <row r="112">
          <cell r="B112" t="str">
            <v>sh. u.</v>
          </cell>
        </row>
        <row r="123">
          <cell r="B123">
            <v>0</v>
          </cell>
          <cell r="C123">
            <v>0</v>
          </cell>
          <cell r="D123">
            <v>0</v>
          </cell>
          <cell r="E123">
            <v>0</v>
          </cell>
          <cell r="F123">
            <v>0</v>
          </cell>
          <cell r="G123">
            <v>0</v>
          </cell>
        </row>
        <row r="132">
          <cell r="B132">
            <v>0</v>
          </cell>
          <cell r="C132">
            <v>0</v>
          </cell>
          <cell r="D132">
            <v>0</v>
          </cell>
          <cell r="E132">
            <v>0</v>
          </cell>
          <cell r="F132">
            <v>0</v>
          </cell>
          <cell r="G132">
            <v>0</v>
          </cell>
        </row>
        <row r="141">
          <cell r="B141" t="str">
            <v>DEM</v>
          </cell>
        </row>
        <row r="142">
          <cell r="B142" t="str">
            <v>EUR</v>
          </cell>
        </row>
        <row r="157">
          <cell r="B157">
            <v>0</v>
          </cell>
          <cell r="C157">
            <v>0</v>
          </cell>
          <cell r="D157">
            <v>0</v>
          </cell>
          <cell r="E157">
            <v>0</v>
          </cell>
          <cell r="F157">
            <v>0</v>
          </cell>
          <cell r="G157">
            <v>0</v>
          </cell>
        </row>
        <row r="166">
          <cell r="B166">
            <v>0</v>
          </cell>
          <cell r="C166">
            <v>0</v>
          </cell>
          <cell r="D166">
            <v>0</v>
          </cell>
          <cell r="E166">
            <v>0</v>
          </cell>
          <cell r="F166">
            <v>0</v>
          </cell>
          <cell r="G166">
            <v>0</v>
          </cell>
        </row>
        <row r="175">
          <cell r="B175" t="str">
            <v>gewerblich</v>
          </cell>
        </row>
        <row r="176">
          <cell r="B176" t="str">
            <v>privat</v>
          </cell>
        </row>
      </sheetData>
      <sheetData sheetId="15" refreshError="1"/>
      <sheetData sheetId="16"/>
      <sheetData sheetId="17"/>
      <sheetData sheetId="18"/>
      <sheetData sheetId="19"/>
      <sheetData sheetId="20"/>
      <sheetData sheetId="21"/>
      <sheetData sheetId="22"/>
      <sheetData sheetId="23"/>
      <sheetData sheetId="24"/>
      <sheetData sheetId="25"/>
      <sheetData sheetId="26">
        <row r="20">
          <cell r="B20">
            <v>1</v>
          </cell>
        </row>
        <row r="21">
          <cell r="B21" t="str">
            <v>monatlich</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ow r="20">
          <cell r="B20">
            <v>1</v>
          </cell>
        </row>
      </sheetData>
      <sheetData sheetId="45"/>
      <sheetData sheetId="46" refreshError="1"/>
      <sheetData sheetId="47" refreshError="1"/>
      <sheetData sheetId="48"/>
      <sheetData sheetId="49"/>
      <sheetData sheetId="50"/>
      <sheetData sheetId="51"/>
      <sheetData sheetId="5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trag"/>
      <sheetName val="Selbstauskunft"/>
      <sheetName val="Nebenrechnung"/>
      <sheetName val="Beschluss_Std"/>
      <sheetName val="BeschlussInd _1_"/>
      <sheetName val="vereinf_ BW"/>
      <sheetName val="Objektangaben"/>
      <sheetName val="Checkliste"/>
      <sheetName val="Eigenleistung"/>
      <sheetName val="Ausz_VWZ"/>
      <sheetName val="Altersabschläge"/>
      <sheetName val="Inputwerte"/>
      <sheetName val="Input Haushaltsausgaben"/>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21 C Nord Ebene 03"/>
      <sheetName val="311 + 312 C Nord Ebene 04"/>
      <sheetName val="341 C Süd Ebene 03"/>
      <sheetName val="331 + 332 C Süd Ebene 04"/>
      <sheetName val="331 TG C Süd Ebene 04"/>
      <sheetName val="Auswertung Außenanlagen NMM"/>
      <sheetName val="Kennwerte Bereich C KG 500"/>
    </sheetNames>
    <sheetDataSet>
      <sheetData sheetId="0" refreshError="1">
        <row r="29">
          <cell r="M29">
            <v>2530</v>
          </cell>
        </row>
        <row r="31">
          <cell r="M31">
            <v>11400</v>
          </cell>
        </row>
        <row r="33">
          <cell r="M33">
            <v>1850</v>
          </cell>
        </row>
        <row r="36">
          <cell r="M36">
            <v>2860</v>
          </cell>
        </row>
        <row r="38">
          <cell r="M38">
            <v>470</v>
          </cell>
        </row>
        <row r="66">
          <cell r="Y66">
            <v>0</v>
          </cell>
        </row>
        <row r="149">
          <cell r="X149">
            <v>0</v>
          </cell>
        </row>
      </sheetData>
      <sheetData sheetId="1" refreshError="1">
        <row r="22">
          <cell r="M22">
            <v>1520</v>
          </cell>
        </row>
        <row r="24">
          <cell r="M24">
            <v>4270</v>
          </cell>
        </row>
        <row r="26">
          <cell r="M26">
            <v>3250</v>
          </cell>
        </row>
        <row r="29">
          <cell r="M29">
            <v>1850</v>
          </cell>
        </row>
        <row r="31">
          <cell r="M31">
            <v>210</v>
          </cell>
        </row>
        <row r="60">
          <cell r="Y60">
            <v>0</v>
          </cell>
        </row>
      </sheetData>
      <sheetData sheetId="2" refreshError="1">
        <row r="29">
          <cell r="M29">
            <v>2910</v>
          </cell>
        </row>
        <row r="31">
          <cell r="M31">
            <v>8630</v>
          </cell>
        </row>
        <row r="33">
          <cell r="M33">
            <v>1990</v>
          </cell>
        </row>
        <row r="36">
          <cell r="M36">
            <v>1520</v>
          </cell>
        </row>
        <row r="38">
          <cell r="M38">
            <v>1650</v>
          </cell>
        </row>
        <row r="75">
          <cell r="Y75">
            <v>0</v>
          </cell>
        </row>
        <row r="161">
          <cell r="X161">
            <v>0</v>
          </cell>
        </row>
      </sheetData>
      <sheetData sheetId="3" refreshError="1">
        <row r="24">
          <cell r="M24">
            <v>5490</v>
          </cell>
        </row>
        <row r="26">
          <cell r="M26">
            <v>6800</v>
          </cell>
        </row>
        <row r="29">
          <cell r="M29">
            <v>2550</v>
          </cell>
        </row>
        <row r="31">
          <cell r="M31">
            <v>610</v>
          </cell>
        </row>
        <row r="66">
          <cell r="Y66">
            <v>0</v>
          </cell>
        </row>
      </sheetData>
      <sheetData sheetId="4" refreshError="1">
        <row r="26">
          <cell r="M26">
            <v>1010</v>
          </cell>
        </row>
        <row r="28">
          <cell r="M28">
            <v>390</v>
          </cell>
        </row>
        <row r="30">
          <cell r="M30">
            <v>180</v>
          </cell>
        </row>
        <row r="51">
          <cell r="Y51">
            <v>0</v>
          </cell>
        </row>
        <row r="154">
          <cell r="X154">
            <v>308800</v>
          </cell>
        </row>
        <row r="156">
          <cell r="X156">
            <v>0</v>
          </cell>
        </row>
      </sheetData>
      <sheetData sheetId="5" refreshError="1">
        <row r="107">
          <cell r="K107">
            <v>429905</v>
          </cell>
        </row>
        <row r="114">
          <cell r="K114">
            <v>100163</v>
          </cell>
        </row>
        <row r="1208">
          <cell r="K1208">
            <v>1747950</v>
          </cell>
        </row>
        <row r="1233">
          <cell r="K1233">
            <v>606250</v>
          </cell>
        </row>
        <row r="1261">
          <cell r="K1261">
            <v>411900</v>
          </cell>
        </row>
        <row r="1274">
          <cell r="K1274">
            <v>306700</v>
          </cell>
        </row>
        <row r="1327">
          <cell r="K1327">
            <v>25000</v>
          </cell>
        </row>
        <row r="1666">
          <cell r="K1666">
            <v>2409560</v>
          </cell>
        </row>
        <row r="1701">
          <cell r="K1701">
            <v>324550</v>
          </cell>
        </row>
        <row r="1726">
          <cell r="K1726">
            <v>309505</v>
          </cell>
        </row>
        <row r="1742">
          <cell r="K1742">
            <v>940210</v>
          </cell>
        </row>
        <row r="1788">
          <cell r="K1788">
            <v>30000</v>
          </cell>
        </row>
        <row r="1792">
          <cell r="K1792">
            <v>255000</v>
          </cell>
        </row>
        <row r="1833">
          <cell r="K1833">
            <v>566000</v>
          </cell>
        </row>
        <row r="1845">
          <cell r="K1845">
            <v>894500</v>
          </cell>
        </row>
        <row r="1853">
          <cell r="K1853">
            <v>456500</v>
          </cell>
        </row>
        <row r="1900">
          <cell r="K1900">
            <v>10058992.800000001</v>
          </cell>
        </row>
        <row r="2039">
          <cell r="K2039">
            <v>5146845</v>
          </cell>
        </row>
        <row r="2175">
          <cell r="K2175">
            <v>15518651.200000001</v>
          </cell>
        </row>
        <row r="2784">
          <cell r="K2784">
            <v>7061576.7100000009</v>
          </cell>
        </row>
        <row r="3200">
          <cell r="K3200">
            <v>4861171</v>
          </cell>
        </row>
        <row r="3763">
          <cell r="K3763">
            <v>6606130.3799999999</v>
          </cell>
        </row>
        <row r="4141">
          <cell r="K4141">
            <v>5621060</v>
          </cell>
        </row>
        <row r="4364">
          <cell r="K4364">
            <v>486080</v>
          </cell>
        </row>
        <row r="4374">
          <cell r="K4374">
            <v>435738</v>
          </cell>
        </row>
        <row r="4400">
          <cell r="K4400">
            <v>675833.5</v>
          </cell>
        </row>
        <row r="4480">
          <cell r="K4480">
            <v>739018.2</v>
          </cell>
        </row>
        <row r="4594">
          <cell r="K4594">
            <v>756807</v>
          </cell>
        </row>
        <row r="4637">
          <cell r="K4637">
            <v>766986.5</v>
          </cell>
        </row>
        <row r="4703">
          <cell r="K4703">
            <v>373700</v>
          </cell>
        </row>
      </sheetData>
      <sheetData sheetId="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KA"/>
      <sheetName val="HB Dropdown"/>
      <sheetName val="Stundensatzliste"/>
      <sheetName val="Reconciliation Proforma 020304"/>
    </sheetNames>
    <sheetDataSet>
      <sheetData sheetId="0"/>
      <sheetData sheetId="1">
        <row r="26">
          <cell r="A26" t="str">
            <v>Klosa</v>
          </cell>
        </row>
        <row r="27">
          <cell r="A27" t="str">
            <v>Polotzek</v>
          </cell>
        </row>
        <row r="28">
          <cell r="A28" t="str">
            <v>Wallner</v>
          </cell>
        </row>
        <row r="29">
          <cell r="A29" t="str">
            <v>Holzinger</v>
          </cell>
        </row>
        <row r="30">
          <cell r="A30" t="str">
            <v>Riedel</v>
          </cell>
        </row>
        <row r="31">
          <cell r="A31" t="str">
            <v>Assion</v>
          </cell>
        </row>
        <row r="32">
          <cell r="A32" t="str">
            <v>Betz</v>
          </cell>
        </row>
        <row r="33">
          <cell r="A33" t="str">
            <v>Vogel</v>
          </cell>
        </row>
        <row r="34">
          <cell r="A34" t="str">
            <v>Arzberger</v>
          </cell>
        </row>
        <row r="35">
          <cell r="A35" t="str">
            <v>Ott</v>
          </cell>
        </row>
        <row r="36">
          <cell r="A36" t="str">
            <v xml:space="preserve"> ---</v>
          </cell>
        </row>
        <row r="37">
          <cell r="A37" t="str">
            <v xml:space="preserve"> ---</v>
          </cell>
        </row>
      </sheetData>
      <sheetData sheetId="2" refreshError="1"/>
      <sheetData sheetId="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lbstauskunft"/>
      <sheetName val="Nebenrechnung"/>
      <sheetName val="Antrag"/>
      <sheetName val="Beschluss"/>
      <sheetName val="Objektangaben"/>
      <sheetName val="Checkliste"/>
      <sheetName val="Altersabschläge"/>
      <sheetName val="Inputwerte"/>
      <sheetName val="Input Haushaltsausgaben"/>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D_Start"/>
      <sheetName val="M_Start"/>
      <sheetName val="D_Blaetter"/>
      <sheetName val="KN_n"/>
      <sheetName val="KN_u"/>
      <sheetName val="D_KN"/>
      <sheetName val="Organi"/>
      <sheetName val="M_Fin_g"/>
      <sheetName val="Fin_g"/>
      <sheetName val="Fin_I"/>
      <sheetName val="Antrag (Unterlagen)"/>
      <sheetName val="Antrag"/>
      <sheetName val="Antrag1"/>
      <sheetName val="D_Antrag"/>
      <sheetName val="M_Antrag"/>
      <sheetName val="Verb"/>
      <sheetName val="Sicherh"/>
      <sheetName val="VerbK1"/>
      <sheetName val="SichK1"/>
      <sheetName val="VerbK2"/>
      <sheetName val="SichK2"/>
      <sheetName val="VerbK3"/>
      <sheetName val="SichK3"/>
      <sheetName val="Verm"/>
      <sheetName val="VermG"/>
      <sheetName val="D_Bed"/>
      <sheetName val="Bed_n"/>
      <sheetName val="Bed_nG"/>
      <sheetName val="B1Vorh"/>
      <sheetName val="B2Priv"/>
      <sheetName val="D_B2Priv"/>
      <sheetName val="Bed_g"/>
      <sheetName val="B2Ertrag"/>
      <sheetName val="B3Verm"/>
      <sheetName val="BErtragK"/>
      <sheetName val="BVermK"/>
      <sheetName val="Beur"/>
      <sheetName val="D_Beur"/>
      <sheetName val="Anl"/>
      <sheetName val="D_Anl"/>
      <sheetName val="KWG14"/>
      <sheetName val="D_KWG14"/>
      <sheetName val="KonGen"/>
      <sheetName val="D_KonGen"/>
      <sheetName val="Dlg_Drucken"/>
      <sheetName val="M_drucken"/>
      <sheetName val="M_Allg"/>
      <sheetName val="Text1"/>
      <sheetName val="Text2"/>
      <sheetName val="Text3"/>
      <sheetName val="Text4"/>
      <sheetName val="Modul"/>
    </sheetNames>
    <sheetDataSet>
      <sheetData sheetId="0"/>
      <sheetData sheetId="1">
        <row r="21">
          <cell r="B21" t="str">
            <v>EUR</v>
          </cell>
        </row>
      </sheetData>
      <sheetData sheetId="2" refreshError="1"/>
      <sheetData sheetId="3">
        <row r="6">
          <cell r="O6" t="b">
            <v>0</v>
          </cell>
        </row>
        <row r="9">
          <cell r="O9" t="b">
            <v>0</v>
          </cell>
        </row>
      </sheetData>
      <sheetData sheetId="4"/>
      <sheetData sheetId="5"/>
      <sheetData sheetId="6">
        <row r="30">
          <cell r="H30">
            <v>1</v>
          </cell>
        </row>
        <row r="31">
          <cell r="B31">
            <v>0</v>
          </cell>
          <cell r="D31">
            <v>0</v>
          </cell>
          <cell r="F31" t="e">
            <v>#REF!</v>
          </cell>
          <cell r="H31" t="str">
            <v>bitte auswählen!</v>
          </cell>
          <cell r="J31" t="e">
            <v>#REF!</v>
          </cell>
        </row>
        <row r="66">
          <cell r="B66" t="e">
            <v>#REF!</v>
          </cell>
          <cell r="D66" t="e">
            <v>#REF!</v>
          </cell>
          <cell r="F66" t="e">
            <v>#REF!</v>
          </cell>
        </row>
        <row r="76">
          <cell r="F76" t="e">
            <v>#REF!</v>
          </cell>
          <cell r="J76">
            <v>0</v>
          </cell>
        </row>
        <row r="77">
          <cell r="F77" t="e">
            <v>#REF!</v>
          </cell>
          <cell r="J77">
            <v>0</v>
          </cell>
        </row>
        <row r="78">
          <cell r="F78" t="e">
            <v>#REF!</v>
          </cell>
          <cell r="J78">
            <v>0</v>
          </cell>
        </row>
        <row r="79">
          <cell r="F79" t="e">
            <v>#REF!</v>
          </cell>
        </row>
        <row r="80">
          <cell r="F80" t="e">
            <v>#REF!</v>
          </cell>
          <cell r="J80" t="b">
            <v>0</v>
          </cell>
        </row>
        <row r="81">
          <cell r="F81" t="e">
            <v>#REF!</v>
          </cell>
        </row>
        <row r="82">
          <cell r="F82" t="e">
            <v>#REF!</v>
          </cell>
        </row>
        <row r="83">
          <cell r="F83" t="e">
            <v>#REF!</v>
          </cell>
        </row>
        <row r="84">
          <cell r="F84" t="e">
            <v>#REF!</v>
          </cell>
        </row>
        <row r="85">
          <cell r="F85" t="e">
            <v>#REF!</v>
          </cell>
        </row>
        <row r="86">
          <cell r="F86" t="e">
            <v>#REF!</v>
          </cell>
        </row>
      </sheetData>
      <sheetData sheetId="7"/>
      <sheetData sheetId="8" refreshError="1"/>
      <sheetData sheetId="9"/>
      <sheetData sheetId="10"/>
      <sheetData sheetId="11"/>
      <sheetData sheetId="12"/>
      <sheetData sheetId="13"/>
      <sheetData sheetId="14">
        <row r="20">
          <cell r="B20">
            <v>3</v>
          </cell>
          <cell r="C20" t="b">
            <v>0</v>
          </cell>
        </row>
        <row r="29">
          <cell r="C29" t="b">
            <v>0</v>
          </cell>
        </row>
        <row r="39">
          <cell r="B39" t="str">
            <v>Dispositionskredit</v>
          </cell>
          <cell r="I39" t="str">
            <v>Dispo</v>
          </cell>
        </row>
        <row r="40">
          <cell r="B40" t="str">
            <v>Kontokorrentkredit</v>
          </cell>
          <cell r="I40" t="str">
            <v>KK</v>
          </cell>
        </row>
        <row r="41">
          <cell r="B41" t="str">
            <v>Annuitätendarlehen</v>
          </cell>
          <cell r="I41" t="str">
            <v>AnD</v>
          </cell>
        </row>
        <row r="42">
          <cell r="B42" t="str">
            <v>Abzahlungsdarlehen</v>
          </cell>
          <cell r="I42" t="str">
            <v>AzD</v>
          </cell>
        </row>
        <row r="43">
          <cell r="B43" t="str">
            <v>Festdarlehen</v>
          </cell>
          <cell r="I43" t="str">
            <v>FeD</v>
          </cell>
        </row>
        <row r="44">
          <cell r="B44" t="str">
            <v>Avalkredit</v>
          </cell>
          <cell r="I44" t="str">
            <v>AV</v>
          </cell>
        </row>
        <row r="45">
          <cell r="B45" t="str">
            <v>Avalkreditobligo</v>
          </cell>
          <cell r="I45" t="str">
            <v>AO</v>
          </cell>
        </row>
        <row r="46">
          <cell r="B46" t="str">
            <v>Wechseldiskontobligo</v>
          </cell>
          <cell r="I46" t="str">
            <v>WO</v>
          </cell>
        </row>
        <row r="47">
          <cell r="B47" t="str">
            <v>Akzeptkredit</v>
          </cell>
          <cell r="I47" t="str">
            <v>AkzK</v>
          </cell>
        </row>
        <row r="48">
          <cell r="B48" t="str">
            <v>Geldmarktdarlehen</v>
          </cell>
          <cell r="I48" t="str">
            <v>GD</v>
          </cell>
        </row>
        <row r="49">
          <cell r="B49" t="str">
            <v>Rahmenkredit</v>
          </cell>
          <cell r="I49" t="str">
            <v>RK</v>
          </cell>
        </row>
        <row r="50">
          <cell r="B50" t="str">
            <v>Devisentermingeschäft</v>
          </cell>
          <cell r="I50" t="str">
            <v>DTG</v>
          </cell>
        </row>
        <row r="51">
          <cell r="B51" t="str">
            <v>Devisenhandelslinie</v>
          </cell>
          <cell r="I51" t="str">
            <v>DHL</v>
          </cell>
        </row>
        <row r="52">
          <cell r="B52" t="str">
            <v>sonstiges</v>
          </cell>
          <cell r="I52" t="str">
            <v>so.</v>
          </cell>
        </row>
        <row r="55">
          <cell r="B55">
            <v>0</v>
          </cell>
          <cell r="C55">
            <v>0</v>
          </cell>
          <cell r="D55">
            <v>0</v>
          </cell>
          <cell r="E55">
            <v>0</v>
          </cell>
          <cell r="F55">
            <v>0</v>
          </cell>
          <cell r="G55">
            <v>0</v>
          </cell>
        </row>
        <row r="73">
          <cell r="B73" t="str">
            <v>monatl.</v>
          </cell>
        </row>
        <row r="74">
          <cell r="B74" t="str">
            <v>2-mon.</v>
          </cell>
        </row>
        <row r="75">
          <cell r="B75" t="str">
            <v>viertelj.</v>
          </cell>
        </row>
        <row r="76">
          <cell r="B76" t="str">
            <v>halbjährl.</v>
          </cell>
        </row>
        <row r="77">
          <cell r="B77" t="str">
            <v>jährlich</v>
          </cell>
        </row>
        <row r="78">
          <cell r="B78" t="str">
            <v>sh.u.</v>
          </cell>
        </row>
        <row r="89">
          <cell r="B89">
            <v>0</v>
          </cell>
          <cell r="C89">
            <v>0</v>
          </cell>
          <cell r="D89">
            <v>0</v>
          </cell>
          <cell r="E89">
            <v>0</v>
          </cell>
          <cell r="F89">
            <v>0</v>
          </cell>
          <cell r="G89">
            <v>0</v>
          </cell>
        </row>
        <row r="98">
          <cell r="B98">
            <v>0</v>
          </cell>
          <cell r="C98">
            <v>0</v>
          </cell>
          <cell r="D98">
            <v>0</v>
          </cell>
          <cell r="E98">
            <v>0</v>
          </cell>
          <cell r="F98">
            <v>0</v>
          </cell>
          <cell r="G98">
            <v>0</v>
          </cell>
        </row>
        <row r="107">
          <cell r="B107" t="str">
            <v>monatl.</v>
          </cell>
        </row>
        <row r="108">
          <cell r="B108" t="str">
            <v>2-mon.</v>
          </cell>
        </row>
        <row r="109">
          <cell r="B109" t="str">
            <v>viertelj.</v>
          </cell>
        </row>
        <row r="110">
          <cell r="B110" t="str">
            <v>halbjährl.</v>
          </cell>
        </row>
        <row r="111">
          <cell r="B111" t="str">
            <v>jährlich</v>
          </cell>
        </row>
        <row r="112">
          <cell r="B112" t="str">
            <v>sh. u.</v>
          </cell>
        </row>
        <row r="123">
          <cell r="B123">
            <v>0</v>
          </cell>
          <cell r="C123">
            <v>0</v>
          </cell>
          <cell r="D123">
            <v>0</v>
          </cell>
          <cell r="E123">
            <v>0</v>
          </cell>
          <cell r="F123">
            <v>0</v>
          </cell>
          <cell r="G123">
            <v>0</v>
          </cell>
        </row>
        <row r="132">
          <cell r="B132">
            <v>0</v>
          </cell>
          <cell r="C132">
            <v>0</v>
          </cell>
          <cell r="D132">
            <v>0</v>
          </cell>
          <cell r="E132">
            <v>0</v>
          </cell>
          <cell r="F132">
            <v>0</v>
          </cell>
          <cell r="G132">
            <v>0</v>
          </cell>
        </row>
        <row r="141">
          <cell r="B141" t="str">
            <v>DEM</v>
          </cell>
        </row>
        <row r="142">
          <cell r="B142" t="str">
            <v>EUR</v>
          </cell>
        </row>
        <row r="157">
          <cell r="B157">
            <v>0</v>
          </cell>
          <cell r="C157">
            <v>0</v>
          </cell>
          <cell r="D157">
            <v>0</v>
          </cell>
          <cell r="E157">
            <v>0</v>
          </cell>
          <cell r="F157">
            <v>0</v>
          </cell>
          <cell r="G157">
            <v>0</v>
          </cell>
        </row>
        <row r="166">
          <cell r="B166">
            <v>0</v>
          </cell>
          <cell r="C166">
            <v>0</v>
          </cell>
          <cell r="D166">
            <v>0</v>
          </cell>
          <cell r="E166">
            <v>0</v>
          </cell>
          <cell r="F166">
            <v>0</v>
          </cell>
          <cell r="G166">
            <v>0</v>
          </cell>
        </row>
        <row r="175">
          <cell r="B175" t="str">
            <v>gewerblich</v>
          </cell>
        </row>
        <row r="176">
          <cell r="B176" t="str">
            <v>privat</v>
          </cell>
        </row>
      </sheetData>
      <sheetData sheetId="15" refreshError="1"/>
      <sheetData sheetId="16"/>
      <sheetData sheetId="17"/>
      <sheetData sheetId="18"/>
      <sheetData sheetId="19"/>
      <sheetData sheetId="20"/>
      <sheetData sheetId="21"/>
      <sheetData sheetId="22"/>
      <sheetData sheetId="23"/>
      <sheetData sheetId="24"/>
      <sheetData sheetId="25"/>
      <sheetData sheetId="26">
        <row r="20">
          <cell r="B20">
            <v>1</v>
          </cell>
        </row>
        <row r="21">
          <cell r="B21" t="str">
            <v>monatlich</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ow r="20">
          <cell r="B20">
            <v>1</v>
          </cell>
        </row>
      </sheetData>
      <sheetData sheetId="45"/>
      <sheetData sheetId="46" refreshError="1"/>
      <sheetData sheetId="47" refreshError="1"/>
      <sheetData sheetId="48"/>
      <sheetData sheetId="49"/>
      <sheetData sheetId="50"/>
      <sheetData sheetId="51"/>
      <sheetData sheetId="5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lbstauskunft"/>
      <sheetName val="Nebenrechnung"/>
      <sheetName val="Antrag"/>
      <sheetName val="Beschluss"/>
      <sheetName val="Objektangaben"/>
      <sheetName val="Checkliste"/>
      <sheetName val="Altersabschläge"/>
      <sheetName val="Inputwerte"/>
      <sheetName val="Input Haushaltsausgaben"/>
    </sheetNames>
    <sheetDataSet>
      <sheetData sheetId="0"/>
      <sheetData sheetId="1"/>
      <sheetData sheetId="2"/>
      <sheetData sheetId="3"/>
      <sheetData sheetId="4"/>
      <sheetData sheetId="5"/>
      <sheetData sheetId="6"/>
      <sheetData sheetId="7">
        <row r="19">
          <cell r="A19" t="str">
            <v>erfüllt w/Realanteilen</v>
          </cell>
        </row>
        <row r="21">
          <cell r="A21" t="str">
            <v>hins. Erstoffenlegung ordnungsgemäß erfüllt</v>
          </cell>
        </row>
        <row r="22">
          <cell r="A22" t="str">
            <v>nicht nötig, da Engagement &lt; T€ 250</v>
          </cell>
        </row>
        <row r="23">
          <cell r="A23" t="str">
            <v>nicht erfüllt</v>
          </cell>
        </row>
      </sheetData>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lbstauskunft"/>
      <sheetName val="Nebenrechnung"/>
      <sheetName val="Antrag"/>
      <sheetName val="Beschluss"/>
      <sheetName val="Objektangaben"/>
      <sheetName val="Checkliste"/>
      <sheetName val="Altersabschläge"/>
      <sheetName val="Inputwerte"/>
      <sheetName val="Input Haushaltsausgaben"/>
    </sheetNames>
    <sheetDataSet>
      <sheetData sheetId="0"/>
      <sheetData sheetId="1"/>
      <sheetData sheetId="2"/>
      <sheetData sheetId="3"/>
      <sheetData sheetId="4"/>
      <sheetData sheetId="5"/>
      <sheetData sheetId="6"/>
      <sheetData sheetId="7">
        <row r="19">
          <cell r="A19" t="str">
            <v>erfüllt w/Realanteilen</v>
          </cell>
        </row>
        <row r="21">
          <cell r="A21" t="str">
            <v>hins. Erstoffenlegung ordnungsgemäß erfüllt</v>
          </cell>
        </row>
        <row r="22">
          <cell r="A22" t="str">
            <v>nicht nötig, da Engagement &lt; T€ 250</v>
          </cell>
        </row>
        <row r="23">
          <cell r="A23" t="str">
            <v>nicht erfüllt</v>
          </cell>
        </row>
      </sheetData>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läuterung"/>
      <sheetName val="Vereinsdaten"/>
      <sheetName val="Mitgliedsbeiträge"/>
      <sheetName val="Akten-Deckblatt"/>
      <sheetName val="AGS Fördersätze"/>
      <sheetName val="VZM"/>
      <sheetName val="Rechnungen"/>
      <sheetName val="Eigenleistung"/>
      <sheetName val="Flächenaufstellung"/>
      <sheetName val="Bewertung"/>
      <sheetName val="Obergrenzen"/>
      <sheetName val="Deckblatt KA BB"/>
      <sheetName val="Maßnahmen"/>
      <sheetName val="KV"/>
      <sheetName val="Versisonen"/>
      <sheetName val="AnBest-P"/>
      <sheetName val="Kreise"/>
      <sheetName val="Mitarbeiter"/>
      <sheetName val="Werte"/>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row r="63">
          <cell r="G63">
            <v>1</v>
          </cell>
        </row>
        <row r="64">
          <cell r="G64">
            <v>1</v>
          </cell>
        </row>
        <row r="65">
          <cell r="G65">
            <v>1</v>
          </cell>
        </row>
        <row r="66">
          <cell r="G66">
            <v>1</v>
          </cell>
        </row>
        <row r="180">
          <cell r="J180">
            <v>0</v>
          </cell>
        </row>
        <row r="217">
          <cell r="J217">
            <v>0</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einsdaten"/>
      <sheetName val="Subsidiarität"/>
      <sheetName val="Mitgliedsbeiträge"/>
      <sheetName val="Deckblatt_Sachstand_KA"/>
      <sheetName val="AGS Fördersätze"/>
      <sheetName val="Erläuterung"/>
      <sheetName val="Genehmigung zum VZM"/>
      <sheetName val="Förderobergrenzen"/>
      <sheetName val="Rechnungen"/>
      <sheetName val="eAL+S-MS"/>
      <sheetName val="Flächenaufstellung"/>
      <sheetName val="Berechnungsschreiben"/>
      <sheetName val="Deckblatt KA BB"/>
      <sheetName val="BB"/>
      <sheetName val="Maßnahmenliste"/>
      <sheetName val="KV"/>
      <sheetName val="Kreise"/>
      <sheetName val="Mitarbeiter"/>
      <sheetName val="Werte"/>
      <sheetName val="Befehle"/>
    </sheetNames>
    <sheetDataSet>
      <sheetData sheetId="0">
        <row r="21">
          <cell r="B21"/>
        </row>
        <row r="22">
          <cell r="B22"/>
        </row>
        <row r="23">
          <cell r="B23"/>
        </row>
      </sheetData>
      <sheetData sheetId="1"/>
      <sheetData sheetId="2"/>
      <sheetData sheetId="3">
        <row r="2065">
          <cell r="C2065"/>
        </row>
        <row r="2606">
          <cell r="A2606"/>
        </row>
        <row r="2607">
          <cell r="A2607"/>
        </row>
        <row r="2608">
          <cell r="A2608"/>
        </row>
        <row r="2609">
          <cell r="A2609"/>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einsdaten"/>
      <sheetName val="Erläuterung"/>
      <sheetName val="Antrag"/>
      <sheetName val="Formular_BLSV"/>
      <sheetName val="Objektakte"/>
      <sheetName val="Konfiguration"/>
      <sheetName val="Flächenaufstellung für Gebäude"/>
      <sheetName val="Inhaltsverzeichnis"/>
      <sheetName val="Berechnungsschreiben"/>
      <sheetName val="Förderobergrenzen"/>
      <sheetName val="Genehmigung_VBB"/>
      <sheetName val="Werte"/>
      <sheetName val="HB Dropdown"/>
      <sheetName val="AGS-Liste 07-2019"/>
    </sheetNames>
    <sheetDataSet>
      <sheetData sheetId="0"/>
      <sheetData sheetId="1"/>
      <sheetData sheetId="2"/>
      <sheetData sheetId="3"/>
      <sheetData sheetId="4">
        <row r="12">
          <cell r="D12" t="str">
            <v>Eingabefeld</v>
          </cell>
        </row>
        <row r="13">
          <cell r="D13" t="str">
            <v>Eingabefeld</v>
          </cell>
        </row>
      </sheetData>
      <sheetData sheetId="5"/>
      <sheetData sheetId="6"/>
      <sheetData sheetId="7"/>
      <sheetData sheetId="8">
        <row r="94">
          <cell r="D94">
            <v>3259.6715540552354</v>
          </cell>
        </row>
      </sheetData>
      <sheetData sheetId="9">
        <row r="7">
          <cell r="T7">
            <v>41.865617438894645</v>
          </cell>
        </row>
        <row r="8">
          <cell r="T8">
            <v>107.23163452537995</v>
          </cell>
        </row>
        <row r="9">
          <cell r="T9">
            <v>128.68477632</v>
          </cell>
        </row>
        <row r="10">
          <cell r="T10">
            <v>28407.314695068002</v>
          </cell>
        </row>
        <row r="11">
          <cell r="T11">
            <v>388.30328986880124</v>
          </cell>
        </row>
        <row r="12">
          <cell r="T12">
            <v>296.42415333984002</v>
          </cell>
        </row>
        <row r="13">
          <cell r="T13">
            <v>157.82115964068649</v>
          </cell>
        </row>
        <row r="16">
          <cell r="T16">
            <v>39519.122156828322</v>
          </cell>
        </row>
        <row r="17">
          <cell r="T17">
            <v>83.937439420731351</v>
          </cell>
        </row>
        <row r="18">
          <cell r="T18">
            <v>24372.886528517953</v>
          </cell>
        </row>
        <row r="19">
          <cell r="T19">
            <v>45.508660910997982</v>
          </cell>
        </row>
        <row r="20">
          <cell r="T20">
            <v>71.635837057128001</v>
          </cell>
        </row>
        <row r="21">
          <cell r="T21">
            <v>19750.392</v>
          </cell>
        </row>
        <row r="22">
          <cell r="T22">
            <v>12721.536580834798</v>
          </cell>
        </row>
        <row r="23">
          <cell r="T23">
            <v>6360.7673577599999</v>
          </cell>
        </row>
        <row r="25">
          <cell r="T25">
            <v>3259.6715540552354</v>
          </cell>
        </row>
        <row r="30">
          <cell r="T30">
            <v>536612.65772830776</v>
          </cell>
        </row>
        <row r="31">
          <cell r="T31">
            <v>1011133.6063319169</v>
          </cell>
        </row>
        <row r="32">
          <cell r="T32">
            <v>1490071.1200197092</v>
          </cell>
        </row>
        <row r="34">
          <cell r="T34">
            <v>327.13829918277429</v>
          </cell>
        </row>
        <row r="35">
          <cell r="T35">
            <v>684.0338219180137</v>
          </cell>
        </row>
        <row r="36">
          <cell r="T36">
            <v>152.10264368250537</v>
          </cell>
        </row>
        <row r="37">
          <cell r="T37">
            <v>684.0338219180137</v>
          </cell>
        </row>
        <row r="38">
          <cell r="T38">
            <v>79849.256305919393</v>
          </cell>
        </row>
        <row r="40">
          <cell r="T40">
            <v>1695.7824527688119</v>
          </cell>
        </row>
        <row r="41">
          <cell r="T41">
            <v>333.47717250732001</v>
          </cell>
        </row>
        <row r="42">
          <cell r="T42">
            <v>370.53019167479999</v>
          </cell>
        </row>
        <row r="43">
          <cell r="T43">
            <v>432.28522362059999</v>
          </cell>
        </row>
        <row r="44">
          <cell r="T44">
            <v>179.08959264282001</v>
          </cell>
        </row>
        <row r="45">
          <cell r="T45">
            <v>2726.1617078324289</v>
          </cell>
        </row>
        <row r="46">
          <cell r="T46">
            <v>2294.3909342191955</v>
          </cell>
        </row>
        <row r="47">
          <cell r="T47">
            <v>2726.1617078324289</v>
          </cell>
        </row>
        <row r="48">
          <cell r="T48">
            <v>1788.7088590943592</v>
          </cell>
        </row>
        <row r="49">
          <cell r="T49">
            <v>124566.62021993726</v>
          </cell>
        </row>
        <row r="50">
          <cell r="T50">
            <v>92656.937486710725</v>
          </cell>
        </row>
      </sheetData>
      <sheetData sheetId="10"/>
      <sheetData sheetId="11"/>
      <sheetData sheetId="12"/>
      <sheetData sheetId="1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nciliation Proforma 020304"/>
      <sheetName val="HB Dropdown"/>
    </sheetNames>
    <sheetDataSet>
      <sheetData sheetId="0">
        <row r="5">
          <cell r="F5">
            <v>56523</v>
          </cell>
        </row>
        <row r="6">
          <cell r="F6">
            <v>15477</v>
          </cell>
        </row>
        <row r="10">
          <cell r="F10">
            <v>42957.48</v>
          </cell>
        </row>
        <row r="11">
          <cell r="F11">
            <v>11762.52</v>
          </cell>
        </row>
      </sheetData>
      <sheetData sheetId="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ingabe"/>
      <sheetName val="0-Blatt"/>
      <sheetName val="Zusammenstellung"/>
      <sheetName val="BÜ-BT"/>
      <sheetName val="BÜ-MT"/>
      <sheetName val="Drossel-West-BT"/>
      <sheetName val="Drossel-West-MT"/>
      <sheetName val="Drossel-Ost-BT"/>
      <sheetName val="Drossel-Ost-MT"/>
      <sheetName val="Schacht_N-20"/>
      <sheetName val="SchachtN-60"/>
      <sheetName val="SchachtN-232"/>
      <sheetName val="Schacht-N274"/>
      <sheetName val="Umbau_RÜB"/>
      <sheetName val="Mehrkosten_Kanalbau"/>
      <sheetName val="Inputwerte"/>
      <sheetName val="Vereinsdaten"/>
      <sheetName val="Deckblatt_Sachstand_KA"/>
    </sheetNames>
    <sheetDataSet>
      <sheetData sheetId="0">
        <row r="12">
          <cell r="C12" t="str">
            <v>Kostenberechnung</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alexander.polotzek@blsv.de" TargetMode="External"/><Relationship Id="rId1" Type="http://schemas.openxmlformats.org/officeDocument/2006/relationships/hyperlink" Target="mailto:alexander.polotzek@blsv.d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7.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35"/>
  <sheetViews>
    <sheetView tabSelected="1" topLeftCell="A27" zoomScale="115" zoomScaleNormal="115" zoomScaleSheetLayoutView="100" workbookViewId="0">
      <selection activeCell="A29" sqref="A29:P29"/>
    </sheetView>
  </sheetViews>
  <sheetFormatPr baseColWidth="10" defaultColWidth="0" defaultRowHeight="12.5" zeroHeight="1" x14ac:dyDescent="0.35"/>
  <cols>
    <col min="1" max="1" width="2.54296875" style="211" customWidth="1"/>
    <col min="2" max="16" width="10.81640625" style="211" customWidth="1"/>
    <col min="17" max="17" width="10.81640625" style="211" hidden="1" customWidth="1"/>
    <col min="18" max="18" width="11.26953125" style="211" hidden="1" customWidth="1"/>
    <col min="19" max="19" width="14.81640625" style="211" hidden="1" customWidth="1"/>
    <col min="20" max="22" width="10.81640625" style="211" hidden="1" customWidth="1"/>
    <col min="23" max="27" width="0" style="211" hidden="1" customWidth="1"/>
    <col min="28" max="16384" width="10.81640625" style="211" hidden="1"/>
  </cols>
  <sheetData>
    <row r="1" spans="1:17" ht="17.5" hidden="1" customHeight="1" x14ac:dyDescent="0.35">
      <c r="A1" s="211" t="s">
        <v>193</v>
      </c>
    </row>
    <row r="2" spans="1:17" ht="18" hidden="1" customHeight="1" x14ac:dyDescent="0.35">
      <c r="A2" s="211" t="s">
        <v>208</v>
      </c>
    </row>
    <row r="3" spans="1:17" ht="26.15" hidden="1" customHeight="1" x14ac:dyDescent="0.35">
      <c r="A3" s="211" t="s">
        <v>194</v>
      </c>
    </row>
    <row r="4" spans="1:17" ht="35.5" hidden="1" customHeight="1" x14ac:dyDescent="0.35">
      <c r="A4" s="211">
        <v>1</v>
      </c>
      <c r="B4" s="442" t="s">
        <v>195</v>
      </c>
      <c r="C4" s="442"/>
      <c r="D4" s="442"/>
      <c r="E4" s="442"/>
      <c r="F4" s="442"/>
      <c r="G4" s="442"/>
      <c r="H4" s="442"/>
      <c r="I4" s="442"/>
      <c r="J4" s="442"/>
      <c r="K4" s="442"/>
      <c r="L4" s="442"/>
      <c r="M4" s="442"/>
      <c r="N4" s="442"/>
      <c r="O4" s="442"/>
      <c r="P4" s="442"/>
      <c r="Q4" s="442"/>
    </row>
    <row r="5" spans="1:17" ht="33.65" hidden="1" customHeight="1" x14ac:dyDescent="0.35">
      <c r="A5" s="211">
        <v>2</v>
      </c>
      <c r="B5" s="442" t="s">
        <v>196</v>
      </c>
      <c r="C5" s="442"/>
      <c r="D5" s="442"/>
      <c r="E5" s="442"/>
      <c r="F5" s="442"/>
      <c r="G5" s="442"/>
      <c r="H5" s="442"/>
      <c r="I5" s="442"/>
      <c r="J5" s="442"/>
      <c r="K5" s="442"/>
      <c r="L5" s="442"/>
      <c r="M5" s="442"/>
      <c r="N5" s="442"/>
      <c r="O5" s="442"/>
      <c r="P5" s="442"/>
      <c r="Q5" s="442"/>
    </row>
    <row r="6" spans="1:17" ht="42.65" hidden="1" customHeight="1" x14ac:dyDescent="0.35">
      <c r="A6" s="211">
        <v>1</v>
      </c>
      <c r="B6" s="442" t="s">
        <v>197</v>
      </c>
      <c r="C6" s="442"/>
      <c r="D6" s="442"/>
      <c r="E6" s="442"/>
      <c r="F6" s="442"/>
      <c r="G6" s="442"/>
      <c r="H6" s="442"/>
      <c r="I6" s="442"/>
      <c r="J6" s="442"/>
      <c r="K6" s="442"/>
      <c r="L6" s="442"/>
      <c r="M6" s="442"/>
      <c r="N6" s="442"/>
      <c r="O6" s="442"/>
      <c r="P6" s="442"/>
      <c r="Q6" s="442"/>
    </row>
    <row r="7" spans="1:17" ht="41.15" hidden="1" customHeight="1" x14ac:dyDescent="0.35">
      <c r="A7" s="211">
        <v>2</v>
      </c>
      <c r="B7" s="442" t="s">
        <v>198</v>
      </c>
      <c r="C7" s="442"/>
      <c r="D7" s="442"/>
      <c r="E7" s="442"/>
      <c r="F7" s="442"/>
      <c r="G7" s="442"/>
      <c r="H7" s="442"/>
      <c r="I7" s="442"/>
      <c r="J7" s="442"/>
      <c r="K7" s="442"/>
      <c r="L7" s="442"/>
      <c r="M7" s="442"/>
      <c r="N7" s="442"/>
      <c r="O7" s="442"/>
      <c r="P7" s="442"/>
      <c r="Q7" s="442"/>
    </row>
    <row r="8" spans="1:17" ht="45.65" hidden="1" customHeight="1" x14ac:dyDescent="0.35">
      <c r="A8" s="211">
        <v>3</v>
      </c>
      <c r="B8" s="442" t="s">
        <v>199</v>
      </c>
      <c r="C8" s="442"/>
      <c r="D8" s="442"/>
      <c r="E8" s="442"/>
      <c r="F8" s="442"/>
      <c r="G8" s="442"/>
      <c r="H8" s="442"/>
      <c r="I8" s="442"/>
      <c r="J8" s="442"/>
      <c r="K8" s="442"/>
      <c r="L8" s="442"/>
      <c r="M8" s="442"/>
      <c r="N8" s="442"/>
      <c r="O8" s="442"/>
      <c r="P8" s="442"/>
      <c r="Q8" s="442"/>
    </row>
    <row r="9" spans="1:17" ht="28" hidden="1" customHeight="1" x14ac:dyDescent="0.35">
      <c r="A9" s="211">
        <v>4</v>
      </c>
      <c r="B9" s="442" t="s">
        <v>200</v>
      </c>
      <c r="C9" s="442"/>
      <c r="D9" s="442"/>
      <c r="E9" s="442"/>
      <c r="F9" s="442"/>
      <c r="G9" s="442"/>
      <c r="H9" s="442"/>
      <c r="I9" s="442"/>
      <c r="J9" s="442"/>
      <c r="K9" s="442"/>
      <c r="L9" s="442"/>
      <c r="M9" s="442"/>
      <c r="N9" s="442"/>
      <c r="O9" s="442"/>
      <c r="P9" s="442"/>
      <c r="Q9" s="442"/>
    </row>
    <row r="10" spans="1:17" ht="13" hidden="1" x14ac:dyDescent="0.35">
      <c r="A10" s="212" t="s">
        <v>201</v>
      </c>
    </row>
    <row r="17" spans="1:27" hidden="1" x14ac:dyDescent="0.35">
      <c r="A17" s="213" t="s">
        <v>202</v>
      </c>
    </row>
    <row r="19" spans="1:27" hidden="1" x14ac:dyDescent="0.35">
      <c r="A19" s="211" t="s">
        <v>203</v>
      </c>
    </row>
    <row r="20" spans="1:27" hidden="1" x14ac:dyDescent="0.35">
      <c r="A20" s="211" t="s">
        <v>204</v>
      </c>
    </row>
    <row r="22" spans="1:27" hidden="1" x14ac:dyDescent="0.35">
      <c r="A22" s="211" t="s">
        <v>205</v>
      </c>
    </row>
    <row r="23" spans="1:27" hidden="1" x14ac:dyDescent="0.35">
      <c r="A23" s="211" t="s">
        <v>206</v>
      </c>
    </row>
    <row r="24" spans="1:27" hidden="1" x14ac:dyDescent="0.35">
      <c r="A24" s="214" t="s">
        <v>207</v>
      </c>
    </row>
    <row r="27" spans="1:27" ht="45" customHeight="1" x14ac:dyDescent="0.35">
      <c r="A27" s="446" t="s">
        <v>255</v>
      </c>
      <c r="B27" s="446"/>
      <c r="C27" s="446"/>
      <c r="D27" s="446"/>
      <c r="E27" s="446"/>
      <c r="F27" s="446"/>
      <c r="G27" s="446"/>
      <c r="H27" s="446"/>
      <c r="I27" s="446"/>
      <c r="J27" s="446"/>
      <c r="K27" s="446"/>
      <c r="L27" s="446"/>
      <c r="M27" s="446"/>
      <c r="N27" s="446"/>
      <c r="O27" s="446"/>
      <c r="P27" s="446"/>
      <c r="Q27" s="267"/>
      <c r="R27" s="267"/>
      <c r="S27" s="267"/>
      <c r="T27" s="267"/>
      <c r="U27" s="267"/>
      <c r="V27" s="267"/>
      <c r="W27" s="215"/>
      <c r="X27" s="215"/>
      <c r="Y27" s="215"/>
      <c r="Z27" s="215"/>
      <c r="AA27" s="215"/>
    </row>
    <row r="28" spans="1:27" ht="151.5" customHeight="1" x14ac:dyDescent="0.35">
      <c r="A28" s="444" t="s">
        <v>254</v>
      </c>
      <c r="B28" s="444"/>
      <c r="C28" s="444"/>
      <c r="D28" s="444"/>
      <c r="E28" s="444"/>
      <c r="F28" s="444"/>
      <c r="G28" s="444"/>
      <c r="H28" s="444"/>
      <c r="I28" s="444"/>
      <c r="J28" s="444"/>
      <c r="K28" s="444"/>
      <c r="L28" s="444"/>
      <c r="M28" s="444"/>
      <c r="N28" s="444"/>
      <c r="O28" s="444"/>
      <c r="P28" s="444"/>
      <c r="Q28" s="267"/>
      <c r="R28" s="267"/>
      <c r="S28" s="267"/>
      <c r="T28" s="267"/>
      <c r="U28" s="267"/>
      <c r="V28" s="267"/>
      <c r="W28" s="215"/>
      <c r="X28" s="215"/>
      <c r="Y28" s="215"/>
      <c r="Z28" s="215"/>
      <c r="AA28" s="215"/>
    </row>
    <row r="29" spans="1:27" ht="125.25" customHeight="1" x14ac:dyDescent="0.35">
      <c r="A29" s="445" t="s">
        <v>239</v>
      </c>
      <c r="B29" s="445"/>
      <c r="C29" s="445"/>
      <c r="D29" s="445"/>
      <c r="E29" s="445"/>
      <c r="F29" s="445"/>
      <c r="G29" s="445"/>
      <c r="H29" s="445"/>
      <c r="I29" s="445"/>
      <c r="J29" s="445"/>
      <c r="K29" s="445"/>
      <c r="L29" s="445"/>
      <c r="M29" s="445"/>
      <c r="N29" s="445"/>
      <c r="O29" s="445"/>
      <c r="P29" s="445"/>
      <c r="Q29" s="268"/>
      <c r="R29" s="268"/>
      <c r="S29" s="268"/>
      <c r="T29" s="268"/>
      <c r="U29" s="268"/>
      <c r="V29" s="268"/>
      <c r="W29" s="215"/>
      <c r="X29" s="215"/>
      <c r="Y29" s="215"/>
      <c r="Z29" s="215"/>
      <c r="AA29" s="215"/>
    </row>
    <row r="30" spans="1:27" ht="167.25" customHeight="1" x14ac:dyDescent="0.35">
      <c r="A30" s="445" t="s">
        <v>603</v>
      </c>
      <c r="B30" s="445"/>
      <c r="C30" s="445"/>
      <c r="D30" s="445"/>
      <c r="E30" s="445"/>
      <c r="F30" s="445"/>
      <c r="G30" s="445"/>
      <c r="H30" s="445"/>
      <c r="I30" s="445"/>
      <c r="J30" s="445"/>
      <c r="K30" s="445"/>
      <c r="L30" s="445"/>
      <c r="M30" s="445"/>
      <c r="N30" s="445"/>
      <c r="O30" s="445"/>
      <c r="P30" s="445"/>
      <c r="Q30" s="268"/>
      <c r="R30" s="268"/>
      <c r="S30" s="268"/>
      <c r="T30" s="268"/>
      <c r="U30" s="268"/>
      <c r="V30" s="268"/>
      <c r="W30" s="215"/>
      <c r="X30" s="215"/>
      <c r="Y30" s="215"/>
      <c r="Z30" s="215"/>
      <c r="AA30" s="215"/>
    </row>
    <row r="31" spans="1:27" s="217" customFormat="1" hidden="1" x14ac:dyDescent="0.25">
      <c r="A31" s="443" t="s">
        <v>231</v>
      </c>
      <c r="B31" s="443"/>
      <c r="C31" s="443"/>
      <c r="D31" s="443"/>
      <c r="E31" s="443"/>
      <c r="F31" s="443"/>
      <c r="G31" s="443"/>
      <c r="H31" s="443"/>
      <c r="I31" s="443"/>
      <c r="J31" s="443"/>
      <c r="K31" s="443"/>
      <c r="L31" s="443"/>
      <c r="M31" s="443"/>
      <c r="N31" s="443"/>
      <c r="O31" s="443"/>
      <c r="P31" s="443"/>
      <c r="Q31" s="443"/>
      <c r="R31" s="443"/>
      <c r="S31" s="443"/>
      <c r="T31" s="443"/>
      <c r="U31" s="443"/>
      <c r="V31" s="443"/>
    </row>
    <row r="32" spans="1:27" ht="18" hidden="1" customHeight="1" x14ac:dyDescent="0.35">
      <c r="A32" s="238" t="s">
        <v>209</v>
      </c>
      <c r="B32" s="239"/>
      <c r="C32" s="238" t="s">
        <v>206</v>
      </c>
      <c r="D32" s="239"/>
      <c r="E32" s="239"/>
      <c r="F32" s="239"/>
      <c r="G32" s="239"/>
      <c r="H32" s="239"/>
      <c r="I32" s="239"/>
      <c r="J32" s="239"/>
      <c r="K32" s="239"/>
      <c r="L32" s="239"/>
      <c r="M32" s="239"/>
      <c r="N32" s="239"/>
      <c r="O32" s="239"/>
      <c r="P32" s="239"/>
      <c r="Q32" s="239"/>
      <c r="R32" s="239"/>
      <c r="S32" s="239"/>
      <c r="T32" s="239"/>
      <c r="U32" s="239"/>
      <c r="V32" s="239"/>
    </row>
    <row r="33" spans="1:22" ht="18" hidden="1" customHeight="1" x14ac:dyDescent="0.35">
      <c r="A33" s="238" t="s">
        <v>210</v>
      </c>
      <c r="B33" s="239"/>
      <c r="C33" s="238" t="s">
        <v>207</v>
      </c>
      <c r="D33" s="239"/>
      <c r="E33" s="239"/>
      <c r="F33" s="239"/>
      <c r="G33" s="239"/>
      <c r="H33" s="239"/>
      <c r="I33" s="239"/>
      <c r="J33" s="239"/>
      <c r="K33" s="239"/>
      <c r="L33" s="239"/>
      <c r="M33" s="239"/>
      <c r="N33" s="239"/>
      <c r="O33" s="239"/>
      <c r="P33" s="239"/>
      <c r="Q33" s="239"/>
      <c r="R33" s="239"/>
      <c r="S33" s="239"/>
      <c r="T33" s="239"/>
      <c r="U33" s="239"/>
      <c r="V33" s="239"/>
    </row>
    <row r="34" spans="1:22" ht="15.5" hidden="1" x14ac:dyDescent="0.35">
      <c r="A34" s="216"/>
      <c r="B34" s="216"/>
      <c r="C34" s="216"/>
    </row>
    <row r="35" spans="1:22" ht="15.5" hidden="1" x14ac:dyDescent="0.35">
      <c r="A35" s="216"/>
      <c r="B35" s="216"/>
      <c r="C35" s="216"/>
    </row>
  </sheetData>
  <sheetProtection algorithmName="SHA-512" hashValue="xhiiib+EPeDhHoTEJNvz0ipLpZVZ0Paw93VQvTrNSGMf/Z7+51tXqCcZMXbJ7tkjcMMk90u1j08p3DdqHe6gqg==" saltValue="US/4d2hhPlgxNU1vTD2n3g==" spinCount="100000" sheet="1" objects="1" scenarios="1" selectLockedCells="1"/>
  <mergeCells count="11">
    <mergeCell ref="B4:Q4"/>
    <mergeCell ref="B5:Q5"/>
    <mergeCell ref="A31:V31"/>
    <mergeCell ref="B6:Q6"/>
    <mergeCell ref="B7:Q7"/>
    <mergeCell ref="B8:Q8"/>
    <mergeCell ref="B9:Q9"/>
    <mergeCell ref="A28:P28"/>
    <mergeCell ref="A29:P29"/>
    <mergeCell ref="A30:P30"/>
    <mergeCell ref="A27:P27"/>
  </mergeCells>
  <hyperlinks>
    <hyperlink ref="A24" r:id="rId1" xr:uid="{00000000-0004-0000-0000-000000000000}"/>
    <hyperlink ref="C33" r:id="rId2" xr:uid="{00000000-0004-0000-0000-000001000000}"/>
  </hyperlinks>
  <pageMargins left="0.31496062992125984" right="0.31496062992125984" top="0.98425196850393704" bottom="0.39370078740157483" header="0.31496062992125984" footer="0.31496062992125984"/>
  <pageSetup paperSize="9" scale="85" orientation="landscape" verticalDpi="0" r:id="rId3"/>
  <colBreaks count="1" manualBreakCount="1">
    <brk id="8" max="2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0">
    <pageSetUpPr fitToPage="1"/>
  </sheetPr>
  <dimension ref="A1:HI82"/>
  <sheetViews>
    <sheetView view="pageBreakPreview" topLeftCell="B1" zoomScale="85" zoomScaleNormal="55" zoomScaleSheetLayoutView="85" zoomScalePageLayoutView="55" workbookViewId="0">
      <selection activeCell="B78" sqref="B78:AA78"/>
    </sheetView>
  </sheetViews>
  <sheetFormatPr baseColWidth="10" defaultColWidth="0" defaultRowHeight="15.5" zeroHeight="1" x14ac:dyDescent="0.35"/>
  <cols>
    <col min="1" max="1" width="3.453125" style="25" hidden="1" customWidth="1"/>
    <col min="2" max="2" width="25.81640625" style="259" customWidth="1"/>
    <col min="3" max="3" width="2.26953125" style="246" customWidth="1"/>
    <col min="4" max="4" width="7.1796875" style="246" customWidth="1"/>
    <col min="5" max="5" width="17.1796875" style="246" customWidth="1"/>
    <col min="6" max="6" width="5.7265625" style="246" customWidth="1"/>
    <col min="7" max="7" width="8.81640625" style="246" customWidth="1"/>
    <col min="8" max="8" width="3.7265625" style="260" customWidth="1"/>
    <col min="9" max="9" width="9.54296875" style="246" customWidth="1"/>
    <col min="10" max="10" width="3.81640625" style="246" customWidth="1"/>
    <col min="11" max="11" width="9.54296875" style="246" customWidth="1"/>
    <col min="12" max="12" width="3.81640625" style="246" customWidth="1"/>
    <col min="13" max="13" width="12" style="246" customWidth="1"/>
    <col min="14" max="15" width="3.81640625" style="246" customWidth="1"/>
    <col min="16" max="20" width="3.26953125" style="246" customWidth="1"/>
    <col min="21" max="26" width="3.81640625" style="246" customWidth="1"/>
    <col min="27" max="27" width="3.81640625" style="328" customWidth="1"/>
    <col min="28" max="28" width="0.26953125" style="304" customWidth="1"/>
    <col min="29" max="36" width="11.453125" style="304" customWidth="1"/>
    <col min="37" max="37" width="12.26953125" style="304" customWidth="1"/>
    <col min="38" max="42" width="11.453125" style="304" customWidth="1"/>
    <col min="43" max="217" width="11.453125" style="304" hidden="1" customWidth="1"/>
    <col min="218" max="16384" width="11.453125" style="305" hidden="1"/>
  </cols>
  <sheetData>
    <row r="1" spans="1:38" s="301" customFormat="1" ht="20.25" customHeight="1" x14ac:dyDescent="0.3">
      <c r="A1" s="26"/>
      <c r="B1" s="202" t="s">
        <v>35</v>
      </c>
      <c r="C1" s="26"/>
      <c r="D1" s="26"/>
      <c r="E1" s="26"/>
      <c r="F1" s="26"/>
      <c r="G1" s="26"/>
      <c r="H1" s="100"/>
      <c r="I1" s="26"/>
      <c r="J1" s="26"/>
      <c r="K1" s="26"/>
      <c r="L1" s="26"/>
      <c r="M1" s="26"/>
      <c r="N1" s="26"/>
      <c r="O1" s="26"/>
      <c r="P1" s="26"/>
      <c r="Q1" s="26"/>
      <c r="R1" s="575"/>
      <c r="S1" s="575"/>
      <c r="T1" s="575"/>
      <c r="U1" s="575"/>
      <c r="V1" s="575"/>
      <c r="W1" s="575"/>
      <c r="X1" s="575"/>
      <c r="Y1" s="575"/>
      <c r="Z1" s="575"/>
      <c r="AA1" s="575"/>
    </row>
    <row r="2" spans="1:38" s="302" customFormat="1" ht="12.5" x14ac:dyDescent="0.25">
      <c r="A2" s="198"/>
      <c r="B2" s="196" t="s">
        <v>238</v>
      </c>
      <c r="C2" s="198"/>
      <c r="D2" s="198"/>
      <c r="E2" s="198"/>
      <c r="F2" s="198"/>
      <c r="G2" s="198"/>
      <c r="H2" s="199"/>
      <c r="I2" s="198"/>
      <c r="J2" s="198"/>
      <c r="K2" s="198"/>
      <c r="L2" s="198"/>
      <c r="M2" s="198"/>
      <c r="N2" s="198"/>
      <c r="O2" s="198"/>
      <c r="P2" s="198"/>
      <c r="Q2" s="198"/>
      <c r="R2" s="575"/>
      <c r="S2" s="575"/>
      <c r="T2" s="575"/>
      <c r="U2" s="575"/>
      <c r="V2" s="575"/>
      <c r="W2" s="575"/>
      <c r="X2" s="575"/>
      <c r="Y2" s="575"/>
      <c r="Z2" s="575"/>
      <c r="AA2" s="575"/>
    </row>
    <row r="3" spans="1:38" s="302" customFormat="1" ht="12.75" customHeight="1" x14ac:dyDescent="0.25">
      <c r="A3" s="198"/>
      <c r="B3" s="196" t="s">
        <v>56</v>
      </c>
      <c r="C3" s="198"/>
      <c r="D3" s="198"/>
      <c r="E3" s="198"/>
      <c r="F3" s="198"/>
      <c r="G3" s="198"/>
      <c r="H3" s="545" t="s">
        <v>51</v>
      </c>
      <c r="I3" s="545"/>
      <c r="J3" s="545"/>
      <c r="K3" s="545"/>
      <c r="L3" s="545"/>
      <c r="M3" s="198"/>
      <c r="N3" s="198"/>
      <c r="O3" s="198"/>
      <c r="P3" s="198"/>
      <c r="Q3" s="198"/>
      <c r="R3" s="575"/>
      <c r="S3" s="575"/>
      <c r="T3" s="575"/>
      <c r="U3" s="575"/>
      <c r="V3" s="575"/>
      <c r="W3" s="575"/>
      <c r="X3" s="575"/>
      <c r="Y3" s="575"/>
      <c r="Z3" s="575"/>
      <c r="AA3" s="575"/>
      <c r="AH3" s="574" t="s">
        <v>240</v>
      </c>
      <c r="AI3" s="574"/>
      <c r="AJ3" s="574"/>
      <c r="AK3" s="574"/>
      <c r="AL3" s="574"/>
    </row>
    <row r="4" spans="1:38" s="302" customFormat="1" ht="12.75" customHeight="1" x14ac:dyDescent="0.25">
      <c r="A4" s="198"/>
      <c r="B4" s="196" t="s">
        <v>36</v>
      </c>
      <c r="C4" s="198"/>
      <c r="D4" s="198"/>
      <c r="E4" s="198"/>
      <c r="F4" s="237"/>
      <c r="G4" s="237"/>
      <c r="H4" s="545"/>
      <c r="I4" s="545"/>
      <c r="J4" s="545"/>
      <c r="K4" s="545"/>
      <c r="L4" s="545"/>
      <c r="M4" s="198"/>
      <c r="N4" s="198"/>
      <c r="O4" s="198"/>
      <c r="P4" s="198"/>
      <c r="Q4" s="198"/>
      <c r="R4" s="575"/>
      <c r="S4" s="575"/>
      <c r="T4" s="575"/>
      <c r="U4" s="575"/>
      <c r="V4" s="575"/>
      <c r="W4" s="575"/>
      <c r="X4" s="575"/>
      <c r="Y4" s="575"/>
      <c r="Z4" s="575"/>
      <c r="AA4" s="575"/>
      <c r="AH4" s="574"/>
      <c r="AI4" s="574"/>
      <c r="AJ4" s="574"/>
      <c r="AK4" s="574"/>
      <c r="AL4" s="574"/>
    </row>
    <row r="5" spans="1:38" s="302" customFormat="1" ht="12.75" customHeight="1" x14ac:dyDescent="0.25">
      <c r="A5" s="198"/>
      <c r="B5" s="196" t="s">
        <v>37</v>
      </c>
      <c r="C5" s="198"/>
      <c r="D5" s="198"/>
      <c r="E5" s="198"/>
      <c r="F5" s="237"/>
      <c r="G5" s="237"/>
      <c r="H5" s="545"/>
      <c r="I5" s="545"/>
      <c r="J5" s="545"/>
      <c r="K5" s="545"/>
      <c r="L5" s="545"/>
      <c r="M5" s="198"/>
      <c r="N5" s="198"/>
      <c r="O5" s="198"/>
      <c r="P5" s="198"/>
      <c r="Q5" s="198"/>
      <c r="R5" s="575"/>
      <c r="S5" s="575"/>
      <c r="T5" s="575"/>
      <c r="U5" s="575"/>
      <c r="V5" s="575"/>
      <c r="W5" s="575"/>
      <c r="X5" s="575"/>
      <c r="Y5" s="575"/>
      <c r="Z5" s="575"/>
      <c r="AA5" s="575"/>
      <c r="AH5" s="574"/>
      <c r="AI5" s="574"/>
      <c r="AJ5" s="574"/>
      <c r="AK5" s="574"/>
      <c r="AL5" s="574"/>
    </row>
    <row r="6" spans="1:38" s="302" customFormat="1" ht="15" hidden="1" customHeight="1" x14ac:dyDescent="0.25">
      <c r="A6" s="197"/>
      <c r="B6" s="198"/>
      <c r="C6" s="198"/>
      <c r="D6" s="198"/>
      <c r="E6" s="198"/>
      <c r="F6" s="198"/>
      <c r="G6" s="198"/>
      <c r="H6" s="198"/>
      <c r="I6" s="198"/>
      <c r="J6" s="198"/>
      <c r="K6" s="198"/>
      <c r="L6" s="198"/>
      <c r="M6" s="198"/>
      <c r="N6" s="198"/>
      <c r="O6" s="198"/>
      <c r="P6" s="198"/>
      <c r="Q6" s="198"/>
      <c r="R6" s="200"/>
      <c r="S6" s="200"/>
      <c r="T6" s="198"/>
      <c r="U6" s="198"/>
      <c r="V6" s="198"/>
      <c r="W6" s="198"/>
      <c r="X6" s="198"/>
      <c r="Y6" s="198"/>
      <c r="Z6" s="198"/>
    </row>
    <row r="7" spans="1:38" s="302" customFormat="1" ht="12.75" hidden="1" customHeight="1" x14ac:dyDescent="0.25">
      <c r="A7" s="196"/>
      <c r="B7" s="198"/>
      <c r="C7" s="198"/>
      <c r="D7" s="198"/>
      <c r="E7" s="198"/>
      <c r="F7" s="198"/>
      <c r="G7" s="198"/>
      <c r="H7" s="198"/>
      <c r="I7" s="198"/>
      <c r="J7" s="198"/>
      <c r="K7" s="198"/>
      <c r="L7" s="198"/>
      <c r="M7" s="198"/>
      <c r="N7" s="198"/>
      <c r="O7" s="198"/>
      <c r="P7" s="198"/>
      <c r="Q7" s="198"/>
      <c r="R7" s="200"/>
      <c r="S7" s="200"/>
      <c r="T7" s="198"/>
      <c r="U7" s="198"/>
      <c r="V7" s="198"/>
      <c r="W7" s="198"/>
      <c r="X7" s="198"/>
      <c r="Y7" s="198"/>
      <c r="Z7" s="198"/>
    </row>
    <row r="8" spans="1:38" s="302" customFormat="1" ht="12.75" hidden="1" customHeight="1" x14ac:dyDescent="0.25">
      <c r="A8" s="196"/>
      <c r="B8" s="201"/>
      <c r="C8" s="201"/>
      <c r="D8" s="201"/>
      <c r="E8" s="201"/>
      <c r="F8" s="198"/>
      <c r="G8" s="198"/>
      <c r="H8" s="198"/>
      <c r="I8" s="198"/>
      <c r="J8" s="198"/>
      <c r="K8" s="198"/>
      <c r="L8" s="201"/>
      <c r="M8" s="198"/>
      <c r="N8" s="198"/>
      <c r="O8" s="198"/>
      <c r="P8" s="198"/>
      <c r="Q8" s="198"/>
      <c r="R8" s="200"/>
      <c r="S8" s="200"/>
      <c r="T8" s="198"/>
      <c r="U8" s="198"/>
      <c r="V8" s="198"/>
      <c r="W8" s="198"/>
      <c r="X8" s="198"/>
      <c r="Y8" s="198"/>
      <c r="Z8" s="198"/>
    </row>
    <row r="9" spans="1:38" s="301" customFormat="1" ht="8.25" hidden="1" customHeight="1" x14ac:dyDescent="0.35">
      <c r="A9" s="26"/>
      <c r="B9" s="99"/>
      <c r="C9" s="26"/>
      <c r="D9" s="26"/>
      <c r="E9" s="26"/>
      <c r="F9" s="26"/>
      <c r="G9" s="26"/>
      <c r="H9" s="100"/>
      <c r="I9" s="26"/>
      <c r="J9" s="26"/>
      <c r="K9" s="26"/>
      <c r="L9" s="26"/>
      <c r="M9" s="26"/>
      <c r="N9" s="26"/>
      <c r="O9" s="26"/>
      <c r="P9" s="26"/>
      <c r="Q9" s="26"/>
      <c r="R9" s="26"/>
      <c r="S9" s="26"/>
      <c r="T9" s="26"/>
      <c r="U9" s="26"/>
      <c r="V9" s="26"/>
      <c r="W9" s="26"/>
      <c r="X9" s="26"/>
      <c r="Y9" s="26"/>
      <c r="Z9" s="26"/>
    </row>
    <row r="10" spans="1:38" ht="106.5" hidden="1" customHeight="1" x14ac:dyDescent="0.35">
      <c r="A10" s="570" t="s">
        <v>212</v>
      </c>
      <c r="B10" s="571"/>
      <c r="C10" s="571"/>
      <c r="D10" s="571"/>
      <c r="E10" s="571"/>
      <c r="F10" s="571"/>
      <c r="G10" s="571"/>
      <c r="H10" s="571"/>
      <c r="I10" s="571"/>
      <c r="J10" s="571"/>
      <c r="K10" s="571"/>
      <c r="L10" s="571"/>
      <c r="M10" s="571"/>
      <c r="N10" s="571"/>
      <c r="O10" s="571"/>
      <c r="P10" s="571"/>
      <c r="Q10" s="571"/>
      <c r="R10" s="571"/>
      <c r="S10" s="571"/>
      <c r="T10" s="571"/>
      <c r="U10" s="571"/>
      <c r="V10" s="571"/>
      <c r="W10" s="571"/>
      <c r="X10" s="571"/>
      <c r="Y10" s="571"/>
      <c r="Z10" s="571"/>
      <c r="AA10" s="571"/>
      <c r="AB10" s="303"/>
    </row>
    <row r="11" spans="1:38" ht="81" hidden="1" customHeight="1" x14ac:dyDescent="0.35">
      <c r="A11" s="570" t="s">
        <v>192</v>
      </c>
      <c r="B11" s="571"/>
      <c r="C11" s="571"/>
      <c r="D11" s="571"/>
      <c r="E11" s="571"/>
      <c r="F11" s="571"/>
      <c r="G11" s="571"/>
      <c r="H11" s="571"/>
      <c r="I11" s="571"/>
      <c r="J11" s="571"/>
      <c r="K11" s="571"/>
      <c r="L11" s="571"/>
      <c r="M11" s="571"/>
      <c r="N11" s="571"/>
      <c r="O11" s="571"/>
      <c r="P11" s="571"/>
      <c r="Q11" s="571"/>
      <c r="R11" s="571"/>
      <c r="S11" s="571"/>
      <c r="T11" s="571"/>
      <c r="U11" s="571"/>
      <c r="V11" s="571"/>
      <c r="W11" s="571"/>
      <c r="X11" s="571"/>
      <c r="Y11" s="571"/>
      <c r="Z11" s="571"/>
      <c r="AA11" s="571"/>
      <c r="AB11" s="303"/>
    </row>
    <row r="12" spans="1:38" s="301" customFormat="1" ht="7.5" customHeight="1" x14ac:dyDescent="0.3">
      <c r="A12" s="26"/>
      <c r="B12" s="464"/>
      <c r="C12" s="464"/>
      <c r="D12" s="464"/>
      <c r="E12" s="464"/>
      <c r="F12" s="464"/>
      <c r="G12" s="464"/>
      <c r="H12" s="464"/>
      <c r="I12" s="464"/>
      <c r="J12" s="464"/>
      <c r="K12" s="464"/>
      <c r="L12" s="464"/>
      <c r="M12" s="464"/>
      <c r="N12" s="464"/>
      <c r="O12" s="464"/>
      <c r="P12" s="464"/>
      <c r="Q12" s="464"/>
      <c r="R12" s="464"/>
      <c r="S12" s="464"/>
      <c r="T12" s="464"/>
      <c r="U12" s="464"/>
      <c r="V12" s="464"/>
      <c r="W12" s="464"/>
      <c r="X12" s="464"/>
      <c r="Y12" s="464"/>
      <c r="Z12" s="464"/>
      <c r="AA12" s="464"/>
    </row>
    <row r="13" spans="1:38" ht="30.75" customHeight="1" x14ac:dyDescent="0.35">
      <c r="A13" s="28"/>
      <c r="B13" s="240" t="s">
        <v>39</v>
      </c>
      <c r="C13" s="29"/>
      <c r="D13" s="29"/>
      <c r="E13" s="29"/>
      <c r="F13" s="29"/>
      <c r="G13" s="29"/>
      <c r="H13" s="30"/>
      <c r="I13" s="29"/>
      <c r="J13" s="29"/>
      <c r="K13" s="29"/>
      <c r="L13" s="29"/>
      <c r="M13" s="29"/>
      <c r="N13" s="29"/>
      <c r="O13" s="29"/>
      <c r="P13" s="29"/>
      <c r="Q13" s="29"/>
      <c r="R13" s="29"/>
      <c r="S13" s="29"/>
      <c r="T13" s="29"/>
      <c r="U13" s="29"/>
      <c r="V13" s="29"/>
      <c r="W13" s="29"/>
      <c r="X13" s="29"/>
      <c r="Y13" s="29"/>
      <c r="Z13" s="29"/>
      <c r="AA13" s="306"/>
      <c r="AB13" s="303"/>
    </row>
    <row r="14" spans="1:38" ht="12.75" customHeight="1" x14ac:dyDescent="0.35">
      <c r="A14" s="31"/>
      <c r="B14" s="241"/>
      <c r="C14" s="32"/>
      <c r="D14" s="32"/>
      <c r="E14" s="32"/>
      <c r="F14" s="32"/>
      <c r="G14" s="32"/>
      <c r="H14" s="33"/>
      <c r="I14" s="32"/>
      <c r="J14" s="32"/>
      <c r="K14" s="32"/>
      <c r="L14" s="32"/>
      <c r="M14" s="32"/>
      <c r="N14" s="32"/>
      <c r="O14" s="32"/>
      <c r="P14" s="32"/>
      <c r="Q14" s="32"/>
      <c r="R14" s="32"/>
      <c r="S14" s="32"/>
      <c r="T14" s="32"/>
      <c r="U14" s="32"/>
      <c r="V14" s="32"/>
      <c r="W14" s="32"/>
      <c r="X14" s="32"/>
      <c r="Y14" s="32"/>
      <c r="Z14" s="32"/>
      <c r="AA14" s="307"/>
      <c r="AB14" s="303"/>
    </row>
    <row r="15" spans="1:38" ht="17.149999999999999" customHeight="1" x14ac:dyDescent="0.35">
      <c r="A15" s="34"/>
      <c r="B15" s="242" t="s">
        <v>0</v>
      </c>
      <c r="C15" s="61"/>
      <c r="D15" s="456"/>
      <c r="E15" s="456"/>
      <c r="F15" s="456"/>
      <c r="G15" s="456"/>
      <c r="H15" s="456"/>
      <c r="I15" s="456"/>
      <c r="J15" s="456"/>
      <c r="K15" s="35"/>
      <c r="L15" s="35"/>
      <c r="M15" s="35"/>
      <c r="N15" s="35"/>
      <c r="O15" s="35"/>
      <c r="P15" s="35"/>
      <c r="Q15" s="35"/>
      <c r="R15" s="35"/>
      <c r="S15" s="35"/>
      <c r="T15" s="35"/>
      <c r="U15" s="35"/>
      <c r="V15" s="35"/>
      <c r="W15" s="35"/>
      <c r="X15" s="35"/>
      <c r="Y15" s="35"/>
      <c r="Z15" s="35"/>
      <c r="AA15" s="308"/>
      <c r="AB15" s="303"/>
    </row>
    <row r="16" spans="1:38" ht="7.5" customHeight="1" x14ac:dyDescent="0.35">
      <c r="A16" s="34"/>
      <c r="B16" s="242"/>
      <c r="C16" s="61"/>
      <c r="D16" s="36"/>
      <c r="E16" s="36"/>
      <c r="F16" s="36"/>
      <c r="G16" s="35"/>
      <c r="H16" s="37"/>
      <c r="I16" s="35"/>
      <c r="J16" s="35"/>
      <c r="K16" s="35"/>
      <c r="L16" s="35"/>
      <c r="M16" s="35"/>
      <c r="N16" s="35"/>
      <c r="O16" s="35"/>
      <c r="P16" s="35"/>
      <c r="Q16" s="35"/>
      <c r="R16" s="35"/>
      <c r="S16" s="35"/>
      <c r="T16" s="35"/>
      <c r="U16" s="35"/>
      <c r="V16" s="35"/>
      <c r="W16" s="35"/>
      <c r="X16" s="35"/>
      <c r="Y16" s="35"/>
      <c r="Z16" s="35"/>
      <c r="AA16" s="308"/>
      <c r="AB16" s="303"/>
    </row>
    <row r="17" spans="1:28" ht="17.149999999999999" customHeight="1" x14ac:dyDescent="0.35">
      <c r="A17" s="34"/>
      <c r="B17" s="242" t="s">
        <v>1</v>
      </c>
      <c r="C17" s="61"/>
      <c r="D17" s="456"/>
      <c r="E17" s="456"/>
      <c r="F17" s="456"/>
      <c r="G17" s="35"/>
      <c r="H17" s="37"/>
      <c r="I17" s="35"/>
      <c r="J17" s="35"/>
      <c r="K17" s="35"/>
      <c r="L17" s="35"/>
      <c r="M17" s="35"/>
      <c r="N17" s="35"/>
      <c r="O17" s="35"/>
      <c r="P17" s="35"/>
      <c r="Q17" s="35"/>
      <c r="R17" s="35"/>
      <c r="S17" s="35"/>
      <c r="T17" s="35"/>
      <c r="U17" s="35"/>
      <c r="V17" s="35"/>
      <c r="W17" s="35"/>
      <c r="X17" s="35"/>
      <c r="Y17" s="35"/>
      <c r="Z17" s="35"/>
      <c r="AA17" s="308"/>
      <c r="AB17" s="303"/>
    </row>
    <row r="18" spans="1:28" ht="12.75" customHeight="1" x14ac:dyDescent="0.35">
      <c r="A18" s="38"/>
      <c r="B18" s="243"/>
      <c r="C18" s="39"/>
      <c r="D18" s="39"/>
      <c r="E18" s="39"/>
      <c r="F18" s="39"/>
      <c r="G18" s="39"/>
      <c r="H18" s="40"/>
      <c r="I18" s="39"/>
      <c r="J18" s="39"/>
      <c r="K18" s="39"/>
      <c r="L18" s="39"/>
      <c r="M18" s="39"/>
      <c r="N18" s="39"/>
      <c r="O18" s="39"/>
      <c r="P18" s="39"/>
      <c r="Q18" s="39"/>
      <c r="R18" s="39"/>
      <c r="S18" s="39"/>
      <c r="T18" s="39"/>
      <c r="U18" s="39"/>
      <c r="V18" s="39"/>
      <c r="W18" s="39"/>
      <c r="X18" s="39"/>
      <c r="Y18" s="39"/>
      <c r="Z18" s="39"/>
      <c r="AA18" s="309"/>
      <c r="AB18" s="303"/>
    </row>
    <row r="19" spans="1:28" ht="12.75" customHeight="1" x14ac:dyDescent="0.35">
      <c r="A19" s="28"/>
      <c r="B19" s="240" t="s">
        <v>70</v>
      </c>
      <c r="C19" s="29"/>
      <c r="D19" s="29"/>
      <c r="E19" s="29"/>
      <c r="F19" s="29"/>
      <c r="G19" s="29"/>
      <c r="H19" s="30"/>
      <c r="I19" s="29"/>
      <c r="J19" s="29"/>
      <c r="K19" s="29"/>
      <c r="L19" s="29"/>
      <c r="M19" s="29"/>
      <c r="N19" s="29"/>
      <c r="O19" s="29"/>
      <c r="P19" s="29"/>
      <c r="Q19" s="29"/>
      <c r="R19" s="29"/>
      <c r="S19" s="29"/>
      <c r="T19" s="29"/>
      <c r="U19" s="29"/>
      <c r="V19" s="29"/>
      <c r="W19" s="29"/>
      <c r="X19" s="29"/>
      <c r="Y19" s="29"/>
      <c r="Z19" s="29"/>
      <c r="AA19" s="306"/>
      <c r="AB19" s="303"/>
    </row>
    <row r="20" spans="1:28" ht="12.75" customHeight="1" x14ac:dyDescent="0.35">
      <c r="A20" s="34"/>
      <c r="B20" s="244"/>
      <c r="C20" s="35"/>
      <c r="D20" s="35"/>
      <c r="E20" s="35"/>
      <c r="F20" s="35"/>
      <c r="G20" s="35"/>
      <c r="H20" s="37"/>
      <c r="I20" s="35"/>
      <c r="J20" s="35"/>
      <c r="K20" s="35"/>
      <c r="L20" s="35"/>
      <c r="M20" s="35"/>
      <c r="N20" s="35"/>
      <c r="O20" s="35"/>
      <c r="P20" s="35"/>
      <c r="Q20" s="35"/>
      <c r="R20" s="35"/>
      <c r="S20" s="35"/>
      <c r="T20" s="35"/>
      <c r="U20" s="35"/>
      <c r="V20" s="35"/>
      <c r="W20" s="35"/>
      <c r="X20" s="35"/>
      <c r="Y20" s="35"/>
      <c r="Z20" s="35"/>
      <c r="AA20" s="308"/>
      <c r="AB20" s="303"/>
    </row>
    <row r="21" spans="1:28" ht="18" customHeight="1" x14ac:dyDescent="0.35">
      <c r="A21" s="34"/>
      <c r="B21" s="245" t="s">
        <v>17</v>
      </c>
      <c r="C21" s="35"/>
      <c r="E21" s="35"/>
      <c r="F21" s="35"/>
      <c r="G21" s="35"/>
      <c r="H21" s="37"/>
      <c r="I21" s="35"/>
      <c r="J21" s="35"/>
      <c r="K21" s="35"/>
      <c r="L21" s="35"/>
      <c r="M21" s="35"/>
      <c r="N21" s="35"/>
      <c r="O21" s="35"/>
      <c r="P21" s="35"/>
      <c r="Q21" s="35"/>
      <c r="R21" s="35"/>
      <c r="S21" s="35"/>
      <c r="T21" s="35"/>
      <c r="U21" s="35"/>
      <c r="V21" s="35"/>
      <c r="W21" s="35"/>
      <c r="X21" s="35"/>
      <c r="Y21" s="35"/>
      <c r="Z21" s="35"/>
      <c r="AA21" s="308"/>
      <c r="AB21" s="303"/>
    </row>
    <row r="22" spans="1:28" ht="16.5" customHeight="1" x14ac:dyDescent="0.35">
      <c r="A22" s="34"/>
      <c r="B22" s="553" t="s">
        <v>211</v>
      </c>
      <c r="C22" s="554"/>
      <c r="D22" s="554"/>
      <c r="E22" s="554"/>
      <c r="F22" s="554"/>
      <c r="G22" s="554"/>
      <c r="H22" s="554"/>
      <c r="I22" s="554"/>
      <c r="J22" s="554"/>
      <c r="K22" s="554"/>
      <c r="L22" s="554"/>
      <c r="M22" s="554"/>
      <c r="N22" s="554"/>
      <c r="O22" s="554"/>
      <c r="P22" s="554"/>
      <c r="Q22" s="554"/>
      <c r="R22" s="554"/>
      <c r="S22" s="554"/>
      <c r="T22" s="554"/>
      <c r="U22" s="554"/>
      <c r="V22" s="554"/>
      <c r="W22" s="554"/>
      <c r="X22" s="554"/>
      <c r="Y22" s="554"/>
      <c r="Z22" s="554"/>
      <c r="AA22" s="555"/>
      <c r="AB22" s="303"/>
    </row>
    <row r="23" spans="1:28" x14ac:dyDescent="0.35">
      <c r="A23" s="34"/>
      <c r="B23" s="247" t="s">
        <v>33</v>
      </c>
      <c r="C23" s="61"/>
      <c r="D23" s="457"/>
      <c r="E23" s="457"/>
      <c r="F23" s="457"/>
      <c r="G23" s="457"/>
      <c r="H23" s="457"/>
      <c r="I23" s="98" t="s">
        <v>79</v>
      </c>
      <c r="J23" s="227"/>
      <c r="K23" s="35"/>
      <c r="L23" s="35"/>
      <c r="M23" s="35"/>
      <c r="N23" s="35"/>
      <c r="O23" s="35"/>
      <c r="P23" s="35"/>
      <c r="Q23" s="35"/>
      <c r="R23" s="35"/>
      <c r="S23" s="35"/>
      <c r="T23" s="35"/>
      <c r="U23" s="35"/>
      <c r="V23" s="35"/>
      <c r="W23" s="35"/>
      <c r="X23" s="35"/>
      <c r="Y23" s="35"/>
      <c r="Z23" s="35"/>
      <c r="AA23" s="308"/>
      <c r="AB23" s="303"/>
    </row>
    <row r="24" spans="1:28" ht="9" customHeight="1" x14ac:dyDescent="0.35">
      <c r="A24" s="34"/>
      <c r="B24" s="247"/>
      <c r="C24" s="61"/>
      <c r="D24" s="85"/>
      <c r="E24" s="85"/>
      <c r="F24" s="85"/>
      <c r="G24" s="85"/>
      <c r="H24" s="84"/>
      <c r="I24" s="61"/>
      <c r="J24" s="61"/>
      <c r="K24" s="35"/>
      <c r="L24" s="35"/>
      <c r="M24" s="35"/>
      <c r="N24" s="35"/>
      <c r="O24" s="35"/>
      <c r="P24" s="35"/>
      <c r="Q24" s="35"/>
      <c r="R24" s="35"/>
      <c r="S24" s="35"/>
      <c r="T24" s="35"/>
      <c r="U24" s="35"/>
      <c r="V24" s="35"/>
      <c r="W24" s="35"/>
      <c r="X24" s="35"/>
      <c r="Y24" s="35"/>
      <c r="Z24" s="35"/>
      <c r="AA24" s="308"/>
      <c r="AB24" s="303"/>
    </row>
    <row r="25" spans="1:28" x14ac:dyDescent="0.35">
      <c r="A25" s="34"/>
      <c r="B25" s="247" t="s">
        <v>34</v>
      </c>
      <c r="C25" s="61"/>
      <c r="D25" s="457"/>
      <c r="E25" s="457"/>
      <c r="F25" s="457"/>
      <c r="G25" s="457"/>
      <c r="H25" s="457"/>
      <c r="I25" s="457"/>
      <c r="J25" s="457"/>
      <c r="K25" s="35"/>
      <c r="L25" s="35"/>
      <c r="M25" s="35"/>
      <c r="N25" s="35"/>
      <c r="O25" s="35"/>
      <c r="P25" s="35"/>
      <c r="Q25" s="35"/>
      <c r="R25" s="35"/>
      <c r="S25" s="35"/>
      <c r="T25" s="35"/>
      <c r="U25" s="35"/>
      <c r="V25" s="35"/>
      <c r="W25" s="35"/>
      <c r="X25" s="35"/>
      <c r="Y25" s="35"/>
      <c r="Z25" s="35"/>
      <c r="AA25" s="308"/>
      <c r="AB25" s="303"/>
    </row>
    <row r="26" spans="1:28" ht="12.75" customHeight="1" x14ac:dyDescent="0.35">
      <c r="A26" s="34"/>
      <c r="B26" s="244"/>
      <c r="C26" s="35"/>
      <c r="D26" s="35"/>
      <c r="E26" s="35"/>
      <c r="F26" s="35"/>
      <c r="G26" s="35"/>
      <c r="H26" s="37"/>
      <c r="I26" s="35"/>
      <c r="J26" s="35"/>
      <c r="K26" s="35"/>
      <c r="L26" s="35"/>
      <c r="M26" s="35"/>
      <c r="N26" s="35"/>
      <c r="O26" s="35"/>
      <c r="P26" s="35"/>
      <c r="Q26" s="35"/>
      <c r="R26" s="35"/>
      <c r="S26" s="35"/>
      <c r="T26" s="35"/>
      <c r="U26" s="35"/>
      <c r="V26" s="35"/>
      <c r="W26" s="35"/>
      <c r="X26" s="35"/>
      <c r="Y26" s="35"/>
      <c r="Z26" s="35"/>
      <c r="AA26" s="308"/>
      <c r="AB26" s="303"/>
    </row>
    <row r="27" spans="1:28" ht="33.75" customHeight="1" x14ac:dyDescent="0.35">
      <c r="A27" s="34"/>
      <c r="B27" s="546" t="s">
        <v>224</v>
      </c>
      <c r="C27" s="547"/>
      <c r="D27" s="547"/>
      <c r="E27" s="547"/>
      <c r="F27" s="547"/>
      <c r="G27" s="547"/>
      <c r="H27" s="547"/>
      <c r="I27" s="547"/>
      <c r="J27" s="547"/>
      <c r="K27" s="547"/>
      <c r="L27" s="547"/>
      <c r="M27" s="547"/>
      <c r="N27" s="547"/>
      <c r="O27" s="547"/>
      <c r="P27" s="547"/>
      <c r="Q27" s="547"/>
      <c r="R27" s="547"/>
      <c r="S27" s="547"/>
      <c r="T27" s="547"/>
      <c r="U27" s="547"/>
      <c r="V27" s="547"/>
      <c r="W27" s="547"/>
      <c r="X27" s="547"/>
      <c r="Y27" s="547"/>
      <c r="Z27" s="547"/>
      <c r="AA27" s="548"/>
      <c r="AB27" s="303"/>
    </row>
    <row r="28" spans="1:28" x14ac:dyDescent="0.35">
      <c r="A28" s="41"/>
      <c r="B28" s="248" t="s">
        <v>68</v>
      </c>
      <c r="C28" s="42"/>
      <c r="D28" s="42" t="s">
        <v>45</v>
      </c>
      <c r="E28" s="42"/>
      <c r="F28" s="42" t="s">
        <v>44</v>
      </c>
      <c r="G28" s="42"/>
      <c r="H28" s="43"/>
      <c r="I28" s="35"/>
      <c r="J28" s="35"/>
      <c r="K28" s="42" t="s">
        <v>66</v>
      </c>
      <c r="L28" s="35"/>
      <c r="M28" s="35"/>
      <c r="N28" s="35"/>
      <c r="O28" s="465" t="s">
        <v>67</v>
      </c>
      <c r="P28" s="465"/>
      <c r="Q28" s="465"/>
      <c r="R28" s="465"/>
      <c r="S28" s="465"/>
      <c r="T28" s="465"/>
      <c r="U28" s="465"/>
      <c r="V28" s="42" t="s">
        <v>69</v>
      </c>
      <c r="W28" s="42"/>
      <c r="X28" s="42"/>
      <c r="Y28" s="42"/>
      <c r="Z28" s="42"/>
      <c r="AA28" s="310"/>
      <c r="AB28" s="303"/>
    </row>
    <row r="29" spans="1:28" x14ac:dyDescent="0.35">
      <c r="A29" s="41"/>
      <c r="B29" s="248"/>
      <c r="C29" s="42"/>
      <c r="D29" s="42"/>
      <c r="E29" s="42"/>
      <c r="F29" s="170" t="s">
        <v>189</v>
      </c>
      <c r="G29" s="42"/>
      <c r="H29" s="43"/>
      <c r="I29" s="35"/>
      <c r="J29" s="35"/>
      <c r="K29" s="518" t="s">
        <v>188</v>
      </c>
      <c r="L29" s="518"/>
      <c r="M29" s="518"/>
      <c r="N29" s="518"/>
      <c r="O29" s="466" t="s">
        <v>186</v>
      </c>
      <c r="P29" s="466"/>
      <c r="Q29" s="466"/>
      <c r="R29" s="466"/>
      <c r="S29" s="466"/>
      <c r="T29" s="466"/>
      <c r="U29" s="466"/>
      <c r="V29" s="460" t="s">
        <v>187</v>
      </c>
      <c r="W29" s="460"/>
      <c r="X29" s="460"/>
      <c r="Y29" s="460"/>
      <c r="Z29" s="460"/>
      <c r="AA29" s="461"/>
      <c r="AB29" s="303"/>
    </row>
    <row r="30" spans="1:28" s="312" customFormat="1" ht="17.149999999999999" customHeight="1" x14ac:dyDescent="0.35">
      <c r="A30" s="92"/>
      <c r="B30" s="249"/>
      <c r="C30" s="61" t="str">
        <f>IF(D30="","",1)</f>
        <v/>
      </c>
      <c r="D30" s="462"/>
      <c r="E30" s="462"/>
      <c r="F30" s="455"/>
      <c r="G30" s="455"/>
      <c r="H30" s="455"/>
      <c r="I30" s="455"/>
      <c r="J30" s="455"/>
      <c r="K30" s="467"/>
      <c r="L30" s="467"/>
      <c r="M30" s="467"/>
      <c r="N30" s="467"/>
      <c r="O30" s="93"/>
      <c r="P30" s="558"/>
      <c r="Q30" s="558"/>
      <c r="R30" s="558"/>
      <c r="S30" s="558"/>
      <c r="T30" s="558"/>
      <c r="U30" s="61"/>
      <c r="V30" s="469" t="str">
        <f ca="1">IF(OR(K30="",K30="Grundbuchauszug/Eigentum"),"",IF(((P30-TODAY())/360)&lt;25,"notwendig","nicht erforderlich"))</f>
        <v/>
      </c>
      <c r="W30" s="469"/>
      <c r="X30" s="469"/>
      <c r="Y30" s="469"/>
      <c r="Z30" s="469"/>
      <c r="AA30" s="470"/>
      <c r="AB30" s="311"/>
    </row>
    <row r="31" spans="1:28" s="312" customFormat="1" ht="17.149999999999999" customHeight="1" x14ac:dyDescent="0.35">
      <c r="A31" s="92"/>
      <c r="B31" s="247"/>
      <c r="C31" s="61" t="str">
        <f>IF(D31="","",2)</f>
        <v/>
      </c>
      <c r="D31" s="457"/>
      <c r="E31" s="457"/>
      <c r="F31" s="517" t="s">
        <v>40</v>
      </c>
      <c r="G31" s="517"/>
      <c r="H31" s="517"/>
      <c r="I31" s="517"/>
      <c r="J31" s="517"/>
      <c r="K31" s="468"/>
      <c r="L31" s="468"/>
      <c r="M31" s="468"/>
      <c r="N31" s="468"/>
      <c r="O31" s="95"/>
      <c r="P31" s="458"/>
      <c r="Q31" s="459"/>
      <c r="R31" s="459"/>
      <c r="S31" s="459"/>
      <c r="T31" s="459"/>
      <c r="U31" s="61"/>
      <c r="V31" s="469" t="str">
        <f ca="1">IF(OR(K31="",K31="Grundbuchauszug/Eigentum"),"",IF(((P31-TODAY())/360)&lt;25,"notwendig","nicht erforderlich"))</f>
        <v/>
      </c>
      <c r="W31" s="469"/>
      <c r="X31" s="469"/>
      <c r="Y31" s="469"/>
      <c r="Z31" s="469"/>
      <c r="AA31" s="470"/>
      <c r="AB31" s="311"/>
    </row>
    <row r="32" spans="1:28" s="312" customFormat="1" ht="17.149999999999999" customHeight="1" x14ac:dyDescent="0.35">
      <c r="A32" s="92"/>
      <c r="B32" s="247"/>
      <c r="C32" s="61" t="str">
        <f>IF(D32="","",3)</f>
        <v/>
      </c>
      <c r="D32" s="462"/>
      <c r="E32" s="462"/>
      <c r="F32" s="455"/>
      <c r="G32" s="455"/>
      <c r="H32" s="455"/>
      <c r="I32" s="455"/>
      <c r="J32" s="455"/>
      <c r="K32" s="539"/>
      <c r="L32" s="539"/>
      <c r="M32" s="539"/>
      <c r="N32" s="539"/>
      <c r="O32" s="93"/>
      <c r="P32" s="558"/>
      <c r="Q32" s="558"/>
      <c r="R32" s="558"/>
      <c r="S32" s="558"/>
      <c r="T32" s="558"/>
      <c r="U32" s="61"/>
      <c r="V32" s="469" t="str">
        <f ca="1">IF(OR(K32="",K32="Grundbuchauszug/Eigentum"),"",IF(((P32-TODAY())/360)&lt;25,"notwendig","nicht erforderlich"))</f>
        <v/>
      </c>
      <c r="W32" s="469"/>
      <c r="X32" s="469"/>
      <c r="Y32" s="469"/>
      <c r="Z32" s="469"/>
      <c r="AA32" s="470"/>
      <c r="AB32" s="311"/>
    </row>
    <row r="33" spans="1:28" s="312" customFormat="1" ht="17.149999999999999" customHeight="1" x14ac:dyDescent="0.35">
      <c r="A33" s="92"/>
      <c r="B33" s="247"/>
      <c r="C33" s="61" t="str">
        <f>IF(D33="","",4)</f>
        <v/>
      </c>
      <c r="D33" s="457"/>
      <c r="E33" s="457"/>
      <c r="F33" s="517"/>
      <c r="G33" s="517"/>
      <c r="H33" s="517"/>
      <c r="I33" s="517"/>
      <c r="J33" s="517"/>
      <c r="K33" s="468"/>
      <c r="L33" s="468"/>
      <c r="M33" s="468"/>
      <c r="N33" s="468"/>
      <c r="O33" s="95"/>
      <c r="P33" s="458"/>
      <c r="Q33" s="459"/>
      <c r="R33" s="459"/>
      <c r="S33" s="459"/>
      <c r="T33" s="459"/>
      <c r="U33" s="61"/>
      <c r="V33" s="469" t="str">
        <f ca="1">IF(OR(K33="",K33="Grundbuchauszug/Eigentum"),"",IF(((P33-TODAY())/360)&lt;25,"notwendig","nicht erforderlich"))</f>
        <v/>
      </c>
      <c r="W33" s="469"/>
      <c r="X33" s="469"/>
      <c r="Y33" s="469"/>
      <c r="Z33" s="469"/>
      <c r="AA33" s="470"/>
      <c r="AB33" s="311"/>
    </row>
    <row r="34" spans="1:28" s="312" customFormat="1" ht="17.149999999999999" customHeight="1" x14ac:dyDescent="0.35">
      <c r="A34" s="92"/>
      <c r="B34" s="247"/>
      <c r="C34" s="61" t="str">
        <f>IF(D34="","",5)</f>
        <v/>
      </c>
      <c r="D34" s="462"/>
      <c r="E34" s="462"/>
      <c r="F34" s="455" t="s">
        <v>40</v>
      </c>
      <c r="G34" s="455"/>
      <c r="H34" s="455"/>
      <c r="I34" s="455"/>
      <c r="J34" s="455"/>
      <c r="K34" s="539"/>
      <c r="L34" s="539"/>
      <c r="M34" s="539"/>
      <c r="N34" s="539"/>
      <c r="O34" s="93"/>
      <c r="P34" s="558"/>
      <c r="Q34" s="558"/>
      <c r="R34" s="558"/>
      <c r="S34" s="558"/>
      <c r="T34" s="558"/>
      <c r="U34" s="61"/>
      <c r="V34" s="469" t="str">
        <f ca="1">IF(OR(K34="",K34="Grundbuchauszug/Eigentum"),"",IF(((P34-TODAY())/360)&lt;25,"notwendig","nicht erforderlich"))</f>
        <v/>
      </c>
      <c r="W34" s="469"/>
      <c r="X34" s="469"/>
      <c r="Y34" s="469"/>
      <c r="Z34" s="469"/>
      <c r="AA34" s="470"/>
      <c r="AB34" s="311"/>
    </row>
    <row r="35" spans="1:28" ht="12.75" customHeight="1" x14ac:dyDescent="0.35">
      <c r="A35" s="38"/>
      <c r="B35" s="243"/>
      <c r="C35" s="39"/>
      <c r="D35" s="39"/>
      <c r="E35" s="39"/>
      <c r="F35" s="39"/>
      <c r="G35" s="39"/>
      <c r="H35" s="40"/>
      <c r="I35" s="39"/>
      <c r="J35" s="39"/>
      <c r="K35" s="39"/>
      <c r="L35" s="39"/>
      <c r="M35" s="39"/>
      <c r="N35" s="39"/>
      <c r="O35" s="39"/>
      <c r="P35" s="39"/>
      <c r="Q35" s="39"/>
      <c r="R35" s="39"/>
      <c r="S35" s="39"/>
      <c r="T35" s="39"/>
      <c r="U35" s="39"/>
      <c r="V35" s="39"/>
      <c r="W35" s="39"/>
      <c r="X35" s="39"/>
      <c r="Y35" s="39"/>
      <c r="Z35" s="39"/>
      <c r="AA35" s="309"/>
      <c r="AB35" s="303"/>
    </row>
    <row r="36" spans="1:28" ht="15.75" customHeight="1" x14ac:dyDescent="0.35">
      <c r="A36" s="44"/>
      <c r="B36" s="244"/>
      <c r="C36" s="35"/>
      <c r="D36" s="35"/>
      <c r="E36" s="35"/>
      <c r="F36" s="35"/>
      <c r="G36" s="35"/>
      <c r="H36" s="37"/>
      <c r="I36" s="35"/>
      <c r="J36" s="35"/>
      <c r="K36" s="35"/>
      <c r="L36" s="35"/>
      <c r="M36" s="35"/>
      <c r="N36" s="35"/>
      <c r="O36" s="35"/>
      <c r="P36" s="35"/>
      <c r="Q36" s="35"/>
      <c r="R36" s="35"/>
      <c r="S36" s="35"/>
      <c r="T36" s="35"/>
      <c r="U36" s="35"/>
      <c r="V36" s="35"/>
      <c r="W36" s="35"/>
      <c r="X36" s="35"/>
      <c r="Y36" s="35"/>
      <c r="Z36" s="35"/>
      <c r="AA36" s="308"/>
      <c r="AB36" s="303"/>
    </row>
    <row r="37" spans="1:28" ht="17.25" customHeight="1" x14ac:dyDescent="0.35">
      <c r="A37" s="45"/>
      <c r="B37" s="240" t="s">
        <v>77</v>
      </c>
      <c r="C37" s="29"/>
      <c r="D37" s="29"/>
      <c r="E37" s="29"/>
      <c r="F37" s="29"/>
      <c r="G37" s="29"/>
      <c r="H37" s="30"/>
      <c r="I37" s="29"/>
      <c r="J37" s="29"/>
      <c r="K37" s="29"/>
      <c r="L37" s="29"/>
      <c r="M37" s="29"/>
      <c r="N37" s="29"/>
      <c r="O37" s="29"/>
      <c r="P37" s="29"/>
      <c r="Q37" s="29"/>
      <c r="R37" s="29"/>
      <c r="S37" s="29"/>
      <c r="T37" s="29"/>
      <c r="U37" s="29"/>
      <c r="V37" s="29"/>
      <c r="W37" s="29"/>
      <c r="X37" s="29"/>
      <c r="Y37" s="29"/>
      <c r="Z37" s="29"/>
      <c r="AA37" s="306"/>
      <c r="AB37" s="303"/>
    </row>
    <row r="38" spans="1:28" ht="15.75" customHeight="1" x14ac:dyDescent="0.35">
      <c r="B38" s="549" t="s">
        <v>190</v>
      </c>
      <c r="C38" s="550"/>
      <c r="D38" s="550"/>
      <c r="E38" s="550"/>
      <c r="F38" s="550"/>
      <c r="G38" s="550"/>
      <c r="H38" s="550"/>
      <c r="I38" s="550"/>
      <c r="J38" s="550"/>
      <c r="K38" s="550"/>
      <c r="L38" s="550"/>
      <c r="M38" s="550"/>
      <c r="N38" s="561" t="s">
        <v>99</v>
      </c>
      <c r="O38" s="561"/>
      <c r="P38" s="561"/>
      <c r="Q38" s="561"/>
      <c r="R38" s="561"/>
      <c r="S38" s="561"/>
      <c r="T38" s="561"/>
      <c r="U38" s="561"/>
      <c r="V38" s="561" t="s">
        <v>100</v>
      </c>
      <c r="W38" s="561"/>
      <c r="X38" s="561"/>
      <c r="Y38" s="561"/>
      <c r="Z38" s="561"/>
      <c r="AA38" s="562"/>
      <c r="AB38" s="303"/>
    </row>
    <row r="39" spans="1:28" ht="15.75" customHeight="1" x14ac:dyDescent="0.35">
      <c r="A39" s="62"/>
      <c r="B39" s="551"/>
      <c r="C39" s="552"/>
      <c r="D39" s="552"/>
      <c r="E39" s="552"/>
      <c r="F39" s="552"/>
      <c r="G39" s="552"/>
      <c r="H39" s="552"/>
      <c r="I39" s="552"/>
      <c r="J39" s="552"/>
      <c r="K39" s="552"/>
      <c r="L39" s="552"/>
      <c r="M39" s="552"/>
      <c r="N39" s="478"/>
      <c r="O39" s="478"/>
      <c r="P39" s="478"/>
      <c r="Q39" s="478"/>
      <c r="R39" s="478"/>
      <c r="S39" s="478"/>
      <c r="T39" s="478"/>
      <c r="U39" s="478"/>
      <c r="V39" s="478"/>
      <c r="W39" s="478"/>
      <c r="X39" s="478"/>
      <c r="Y39" s="478"/>
      <c r="Z39" s="478"/>
      <c r="AA39" s="502"/>
      <c r="AB39" s="303"/>
    </row>
    <row r="40" spans="1:28" ht="14.5" x14ac:dyDescent="0.35">
      <c r="A40" s="62"/>
      <c r="B40" s="551"/>
      <c r="C40" s="552"/>
      <c r="D40" s="552"/>
      <c r="E40" s="552"/>
      <c r="F40" s="552"/>
      <c r="G40" s="552"/>
      <c r="H40" s="552"/>
      <c r="I40" s="552"/>
      <c r="J40" s="552"/>
      <c r="K40" s="552"/>
      <c r="L40" s="552"/>
      <c r="M40" s="552"/>
      <c r="N40" s="504"/>
      <c r="O40" s="504"/>
      <c r="P40" s="504"/>
      <c r="Q40" s="504"/>
      <c r="R40" s="504"/>
      <c r="S40" s="504"/>
      <c r="T40" s="504"/>
      <c r="U40" s="504"/>
      <c r="V40" s="504"/>
      <c r="W40" s="504"/>
      <c r="X40" s="504"/>
      <c r="Y40" s="504"/>
      <c r="Z40" s="504"/>
      <c r="AA40" s="505"/>
      <c r="AB40" s="303"/>
    </row>
    <row r="41" spans="1:28" s="314" customFormat="1" ht="17.149999999999999" customHeight="1" x14ac:dyDescent="0.35">
      <c r="A41" s="229"/>
      <c r="B41" s="250" t="s">
        <v>180</v>
      </c>
      <c r="C41" s="236"/>
      <c r="D41" s="236"/>
      <c r="E41" s="236"/>
      <c r="F41" s="463"/>
      <c r="G41" s="463"/>
      <c r="H41" s="463"/>
      <c r="I41" s="463"/>
      <c r="J41" s="463"/>
      <c r="K41" s="463"/>
      <c r="L41" s="463"/>
      <c r="M41" s="463"/>
      <c r="N41" s="449"/>
      <c r="O41" s="449"/>
      <c r="P41" s="449"/>
      <c r="Q41" s="449"/>
      <c r="R41" s="449"/>
      <c r="S41" s="449"/>
      <c r="T41" s="449"/>
      <c r="U41" s="449"/>
      <c r="V41" s="471"/>
      <c r="W41" s="471"/>
      <c r="X41" s="471"/>
      <c r="Y41" s="471"/>
      <c r="Z41" s="471"/>
      <c r="AA41" s="472"/>
      <c r="AB41" s="313"/>
    </row>
    <row r="42" spans="1:28" s="312" customFormat="1" ht="20.149999999999999" hidden="1" customHeight="1" x14ac:dyDescent="0.35">
      <c r="A42" s="62"/>
      <c r="B42" s="62"/>
      <c r="C42" s="87"/>
      <c r="D42" s="163"/>
      <c r="E42" s="454" t="s">
        <v>57</v>
      </c>
      <c r="F42" s="455"/>
      <c r="G42" s="455"/>
      <c r="H42" s="89"/>
      <c r="I42" s="82"/>
      <c r="J42" s="82"/>
      <c r="K42" s="82"/>
      <c r="L42" s="82"/>
      <c r="M42" s="82"/>
      <c r="N42" s="450"/>
      <c r="O42" s="450"/>
      <c r="P42" s="450"/>
      <c r="Q42" s="450"/>
      <c r="R42" s="450"/>
      <c r="S42" s="450"/>
      <c r="T42" s="450"/>
      <c r="U42" s="451"/>
      <c r="V42" s="473"/>
      <c r="W42" s="474"/>
      <c r="X42" s="474"/>
      <c r="Y42" s="474"/>
      <c r="Z42" s="474"/>
      <c r="AA42" s="475"/>
      <c r="AB42" s="311"/>
    </row>
    <row r="43" spans="1:28" s="312" customFormat="1" ht="20.149999999999999" hidden="1" customHeight="1" x14ac:dyDescent="0.35">
      <c r="A43" s="62"/>
      <c r="B43" s="62"/>
      <c r="C43" s="87"/>
      <c r="D43" s="90"/>
      <c r="E43" s="447" t="s">
        <v>23</v>
      </c>
      <c r="F43" s="448"/>
      <c r="G43" s="448"/>
      <c r="H43" s="84"/>
      <c r="I43" s="61"/>
      <c r="J43" s="61"/>
      <c r="K43" s="61"/>
      <c r="L43" s="61"/>
      <c r="M43" s="61"/>
      <c r="N43" s="543"/>
      <c r="O43" s="543"/>
      <c r="P43" s="543"/>
      <c r="Q43" s="543"/>
      <c r="R43" s="543"/>
      <c r="S43" s="543"/>
      <c r="T43" s="543"/>
      <c r="U43" s="544"/>
      <c r="V43" s="486"/>
      <c r="W43" s="487"/>
      <c r="X43" s="487"/>
      <c r="Y43" s="487"/>
      <c r="Z43" s="487"/>
      <c r="AA43" s="488"/>
      <c r="AB43" s="311"/>
    </row>
    <row r="44" spans="1:28" s="312" customFormat="1" ht="20.149999999999999" hidden="1" customHeight="1" x14ac:dyDescent="0.35">
      <c r="A44" s="62"/>
      <c r="B44" s="62"/>
      <c r="C44" s="87"/>
      <c r="D44" s="88"/>
      <c r="E44" s="476" t="s">
        <v>97</v>
      </c>
      <c r="F44" s="477"/>
      <c r="G44" s="477"/>
      <c r="H44" s="89"/>
      <c r="I44" s="82"/>
      <c r="J44" s="82"/>
      <c r="K44" s="82"/>
      <c r="L44" s="82"/>
      <c r="M44" s="82"/>
      <c r="N44" s="452"/>
      <c r="O44" s="452"/>
      <c r="P44" s="452"/>
      <c r="Q44" s="452"/>
      <c r="R44" s="452"/>
      <c r="S44" s="452"/>
      <c r="T44" s="452"/>
      <c r="U44" s="453"/>
      <c r="V44" s="473"/>
      <c r="W44" s="474"/>
      <c r="X44" s="474"/>
      <c r="Y44" s="474"/>
      <c r="Z44" s="474"/>
      <c r="AA44" s="475"/>
      <c r="AB44" s="311"/>
    </row>
    <row r="45" spans="1:28" s="312" customFormat="1" ht="20.149999999999999" hidden="1" customHeight="1" x14ac:dyDescent="0.35">
      <c r="A45" s="62"/>
      <c r="B45" s="62"/>
      <c r="C45" s="87"/>
      <c r="D45" s="91"/>
      <c r="E45" s="447" t="s">
        <v>98</v>
      </c>
      <c r="F45" s="448"/>
      <c r="G45" s="448"/>
      <c r="H45" s="84"/>
      <c r="I45" s="61"/>
      <c r="J45" s="61"/>
      <c r="K45" s="61"/>
      <c r="L45" s="61"/>
      <c r="M45" s="61"/>
      <c r="N45" s="543"/>
      <c r="O45" s="543"/>
      <c r="P45" s="543"/>
      <c r="Q45" s="543"/>
      <c r="R45" s="543"/>
      <c r="S45" s="543"/>
      <c r="T45" s="543"/>
      <c r="U45" s="544"/>
      <c r="V45" s="486"/>
      <c r="W45" s="487"/>
      <c r="X45" s="487"/>
      <c r="Y45" s="487"/>
      <c r="Z45" s="487"/>
      <c r="AA45" s="488"/>
      <c r="AB45" s="311"/>
    </row>
    <row r="46" spans="1:28" s="312" customFormat="1" ht="20.149999999999999" hidden="1" customHeight="1" x14ac:dyDescent="0.35">
      <c r="A46" s="62"/>
      <c r="B46" s="62"/>
      <c r="C46" s="87"/>
      <c r="D46" s="164"/>
      <c r="E46" s="476" t="s">
        <v>22</v>
      </c>
      <c r="F46" s="477"/>
      <c r="G46" s="477"/>
      <c r="H46" s="89"/>
      <c r="I46" s="82"/>
      <c r="J46" s="82"/>
      <c r="K46" s="82"/>
      <c r="L46" s="82"/>
      <c r="M46" s="82"/>
      <c r="N46" s="566"/>
      <c r="O46" s="566"/>
      <c r="P46" s="566"/>
      <c r="Q46" s="566"/>
      <c r="R46" s="566"/>
      <c r="S46" s="566"/>
      <c r="T46" s="566"/>
      <c r="U46" s="567"/>
      <c r="V46" s="563"/>
      <c r="W46" s="564"/>
      <c r="X46" s="564"/>
      <c r="Y46" s="564"/>
      <c r="Z46" s="564"/>
      <c r="AA46" s="565"/>
      <c r="AB46" s="311"/>
    </row>
    <row r="47" spans="1:28" s="315" customFormat="1" ht="38.25" customHeight="1" x14ac:dyDescent="0.3">
      <c r="A47" s="44"/>
      <c r="B47" s="568" t="s">
        <v>230</v>
      </c>
      <c r="C47" s="569"/>
      <c r="D47" s="569"/>
      <c r="E47" s="569"/>
      <c r="F47" s="35"/>
      <c r="G47" s="35"/>
      <c r="H47" s="37"/>
      <c r="I47" s="35"/>
      <c r="J47" s="35"/>
      <c r="K47" s="35"/>
      <c r="L47" s="35"/>
      <c r="M47" s="35"/>
      <c r="N47" s="559" t="s">
        <v>221</v>
      </c>
      <c r="O47" s="559"/>
      <c r="P47" s="559"/>
      <c r="Q47" s="559"/>
      <c r="R47" s="559"/>
      <c r="S47" s="559"/>
      <c r="T47" s="559"/>
      <c r="U47" s="559"/>
      <c r="V47" s="559"/>
      <c r="W47" s="559"/>
      <c r="X47" s="559"/>
      <c r="Y47" s="559"/>
      <c r="Z47" s="559"/>
      <c r="AA47" s="560"/>
    </row>
    <row r="48" spans="1:28" ht="15.75" customHeight="1" x14ac:dyDescent="0.35">
      <c r="A48" s="44"/>
      <c r="B48" s="251" t="s">
        <v>80</v>
      </c>
      <c r="C48" s="35"/>
      <c r="E48" s="230"/>
      <c r="F48" s="230"/>
      <c r="G48" s="231"/>
      <c r="H48" s="246"/>
      <c r="I48" s="232"/>
      <c r="J48" s="232"/>
      <c r="K48" s="232"/>
      <c r="L48" s="232"/>
      <c r="M48" s="233"/>
      <c r="O48" s="234"/>
      <c r="P48" s="234"/>
      <c r="Q48" s="234"/>
      <c r="R48" s="234"/>
      <c r="S48" s="234"/>
      <c r="T48" s="234"/>
      <c r="U48" s="235"/>
      <c r="W48" s="228"/>
      <c r="X48" s="228"/>
      <c r="Y48" s="228"/>
      <c r="Z48" s="228"/>
      <c r="AA48" s="316"/>
      <c r="AB48" s="303"/>
    </row>
    <row r="49" spans="1:28" ht="21.75" customHeight="1" x14ac:dyDescent="0.35">
      <c r="A49" s="44"/>
      <c r="B49" s="556" t="s">
        <v>91</v>
      </c>
      <c r="C49" s="557"/>
      <c r="D49" s="522" t="s">
        <v>222</v>
      </c>
      <c r="E49" s="522"/>
      <c r="F49" s="522"/>
      <c r="G49" s="523"/>
      <c r="H49" s="530" t="s">
        <v>227</v>
      </c>
      <c r="I49" s="531"/>
      <c r="J49" s="531"/>
      <c r="K49" s="531"/>
      <c r="L49" s="531"/>
      <c r="M49" s="572"/>
      <c r="N49" s="576" t="s">
        <v>99</v>
      </c>
      <c r="O49" s="478"/>
      <c r="P49" s="478"/>
      <c r="Q49" s="478"/>
      <c r="R49" s="478"/>
      <c r="S49" s="478"/>
      <c r="T49" s="478"/>
      <c r="U49" s="502"/>
      <c r="V49" s="501" t="s">
        <v>100</v>
      </c>
      <c r="W49" s="478"/>
      <c r="X49" s="478"/>
      <c r="Y49" s="478"/>
      <c r="Z49" s="478"/>
      <c r="AA49" s="502"/>
      <c r="AB49" s="303"/>
    </row>
    <row r="50" spans="1:28" ht="36.75" customHeight="1" x14ac:dyDescent="0.35">
      <c r="A50" s="44"/>
      <c r="B50" s="556"/>
      <c r="C50" s="557"/>
      <c r="D50" s="525"/>
      <c r="E50" s="525"/>
      <c r="F50" s="525"/>
      <c r="G50" s="526"/>
      <c r="H50" s="533"/>
      <c r="I50" s="534"/>
      <c r="J50" s="534"/>
      <c r="K50" s="534"/>
      <c r="L50" s="534"/>
      <c r="M50" s="573"/>
      <c r="N50" s="577"/>
      <c r="O50" s="504"/>
      <c r="P50" s="504"/>
      <c r="Q50" s="504"/>
      <c r="R50" s="504"/>
      <c r="S50" s="504"/>
      <c r="T50" s="504"/>
      <c r="U50" s="505"/>
      <c r="V50" s="503"/>
      <c r="W50" s="504"/>
      <c r="X50" s="504"/>
      <c r="Y50" s="504"/>
      <c r="Z50" s="504"/>
      <c r="AA50" s="505"/>
      <c r="AB50" s="303"/>
    </row>
    <row r="51" spans="1:28" s="312" customFormat="1" ht="17.149999999999999" customHeight="1" x14ac:dyDescent="0.35">
      <c r="A51" s="62"/>
      <c r="B51" s="252"/>
      <c r="C51" s="61"/>
      <c r="D51" s="63"/>
      <c r="E51" s="82" t="str">
        <f>IF('Verknüpfung Objektsakte'!M96=0,"",'Verknüpfung Objektsakte'!M96)</f>
        <v/>
      </c>
      <c r="F51" s="63"/>
      <c r="G51" s="82" t="str">
        <f>IF('Verknüpfung Objektsakte'!N96=0,"",'Verknüpfung Objektsakte'!N96)</f>
        <v/>
      </c>
      <c r="H51" s="527"/>
      <c r="I51" s="528"/>
      <c r="J51" s="528"/>
      <c r="K51" s="528"/>
      <c r="L51" s="528"/>
      <c r="M51" s="529"/>
      <c r="N51" s="492"/>
      <c r="O51" s="493"/>
      <c r="P51" s="493"/>
      <c r="Q51" s="493"/>
      <c r="R51" s="493"/>
      <c r="S51" s="493"/>
      <c r="T51" s="493"/>
      <c r="U51" s="494"/>
      <c r="V51" s="473"/>
      <c r="W51" s="474"/>
      <c r="X51" s="474"/>
      <c r="Y51" s="474"/>
      <c r="Z51" s="474"/>
      <c r="AA51" s="475"/>
      <c r="AB51" s="311"/>
    </row>
    <row r="52" spans="1:28" s="312" customFormat="1" ht="17.149999999999999" customHeight="1" x14ac:dyDescent="0.35">
      <c r="A52" s="62"/>
      <c r="B52" s="253"/>
      <c r="C52" s="61"/>
      <c r="D52" s="75"/>
      <c r="E52" s="61" t="str">
        <f>IF('Verknüpfung Objektsakte'!M97=0,"",'Verknüpfung Objektsakte'!M97)</f>
        <v/>
      </c>
      <c r="F52" s="75"/>
      <c r="G52" s="61" t="str">
        <f>IF('Verknüpfung Objektsakte'!N97=0,"",'Verknüpfung Objektsakte'!N97)</f>
        <v/>
      </c>
      <c r="H52" s="541"/>
      <c r="I52" s="468"/>
      <c r="J52" s="468"/>
      <c r="K52" s="468"/>
      <c r="L52" s="468"/>
      <c r="M52" s="542"/>
      <c r="N52" s="495"/>
      <c r="O52" s="496"/>
      <c r="P52" s="496"/>
      <c r="Q52" s="496"/>
      <c r="R52" s="496"/>
      <c r="S52" s="496"/>
      <c r="T52" s="496"/>
      <c r="U52" s="497"/>
      <c r="V52" s="486"/>
      <c r="W52" s="487"/>
      <c r="X52" s="487"/>
      <c r="Y52" s="487"/>
      <c r="Z52" s="487"/>
      <c r="AA52" s="488"/>
      <c r="AB52" s="311"/>
    </row>
    <row r="53" spans="1:28" s="312" customFormat="1" ht="17.149999999999999" customHeight="1" x14ac:dyDescent="0.35">
      <c r="A53" s="62"/>
      <c r="B53" s="252"/>
      <c r="C53" s="61"/>
      <c r="D53" s="78"/>
      <c r="E53" s="82" t="str">
        <f>IF('Verknüpfung Objektsakte'!M98=0,"",'Verknüpfung Objektsakte'!M98)</f>
        <v/>
      </c>
      <c r="F53" s="78"/>
      <c r="G53" s="82" t="str">
        <f>IF('Verknüpfung Objektsakte'!N98=0,"",'Verknüpfung Objektsakte'!N98)</f>
        <v/>
      </c>
      <c r="H53" s="538"/>
      <c r="I53" s="539"/>
      <c r="J53" s="539"/>
      <c r="K53" s="539"/>
      <c r="L53" s="539"/>
      <c r="M53" s="540"/>
      <c r="N53" s="483"/>
      <c r="O53" s="484"/>
      <c r="P53" s="484"/>
      <c r="Q53" s="484"/>
      <c r="R53" s="484"/>
      <c r="S53" s="484"/>
      <c r="T53" s="484"/>
      <c r="U53" s="485"/>
      <c r="V53" s="473"/>
      <c r="W53" s="474"/>
      <c r="X53" s="474"/>
      <c r="Y53" s="474"/>
      <c r="Z53" s="474"/>
      <c r="AA53" s="475"/>
      <c r="AB53" s="311"/>
    </row>
    <row r="54" spans="1:28" s="312" customFormat="1" ht="17.149999999999999" customHeight="1" x14ac:dyDescent="0.35">
      <c r="A54" s="62"/>
      <c r="B54" s="252"/>
      <c r="C54" s="61"/>
      <c r="D54" s="75"/>
      <c r="E54" s="61" t="str">
        <f>IF('Verknüpfung Objektsakte'!M99=0,"",'Verknüpfung Objektsakte'!M99)</f>
        <v/>
      </c>
      <c r="F54" s="75"/>
      <c r="G54" s="61" t="str">
        <f>IF('Verknüpfung Objektsakte'!N99=0,"",'Verknüpfung Objektsakte'!N99)</f>
        <v/>
      </c>
      <c r="H54" s="541"/>
      <c r="I54" s="468"/>
      <c r="J54" s="468"/>
      <c r="K54" s="468"/>
      <c r="L54" s="468"/>
      <c r="M54" s="542"/>
      <c r="N54" s="489"/>
      <c r="O54" s="490"/>
      <c r="P54" s="490"/>
      <c r="Q54" s="490"/>
      <c r="R54" s="490"/>
      <c r="S54" s="490"/>
      <c r="T54" s="490"/>
      <c r="U54" s="491"/>
      <c r="V54" s="486"/>
      <c r="W54" s="487"/>
      <c r="X54" s="487"/>
      <c r="Y54" s="487"/>
      <c r="Z54" s="487"/>
      <c r="AA54" s="488"/>
      <c r="AB54" s="311"/>
    </row>
    <row r="55" spans="1:28" s="312" customFormat="1" ht="17.149999999999999" customHeight="1" x14ac:dyDescent="0.35">
      <c r="A55" s="62"/>
      <c r="B55" s="252"/>
      <c r="C55" s="61"/>
      <c r="D55" s="78"/>
      <c r="E55" s="82" t="str">
        <f>IF('Verknüpfung Objektsakte'!M100=0,"",'Verknüpfung Objektsakte'!M100)</f>
        <v/>
      </c>
      <c r="F55" s="78"/>
      <c r="G55" s="82" t="str">
        <f>IF('Verknüpfung Objektsakte'!N100=0,"",'Verknüpfung Objektsakte'!N100)</f>
        <v/>
      </c>
      <c r="H55" s="538"/>
      <c r="I55" s="539"/>
      <c r="J55" s="539"/>
      <c r="K55" s="539"/>
      <c r="L55" s="539"/>
      <c r="M55" s="540"/>
      <c r="N55" s="483"/>
      <c r="O55" s="484"/>
      <c r="P55" s="484"/>
      <c r="Q55" s="484"/>
      <c r="R55" s="484"/>
      <c r="S55" s="484"/>
      <c r="T55" s="484"/>
      <c r="U55" s="485"/>
      <c r="V55" s="473"/>
      <c r="W55" s="474"/>
      <c r="X55" s="474"/>
      <c r="Y55" s="474"/>
      <c r="Z55" s="474"/>
      <c r="AA55" s="475"/>
      <c r="AB55" s="311"/>
    </row>
    <row r="56" spans="1:28" s="312" customFormat="1" ht="17.149999999999999" customHeight="1" x14ac:dyDescent="0.35">
      <c r="A56" s="62"/>
      <c r="B56" s="252"/>
      <c r="C56" s="61"/>
      <c r="D56" s="75"/>
      <c r="E56" s="61" t="str">
        <f>IF('Verknüpfung Objektsakte'!M101=0,"",'Verknüpfung Objektsakte'!M101)</f>
        <v/>
      </c>
      <c r="F56" s="75"/>
      <c r="G56" s="61" t="str">
        <f>IF('Verknüpfung Objektsakte'!N101=0,"",'Verknüpfung Objektsakte'!N101)</f>
        <v/>
      </c>
      <c r="H56" s="541"/>
      <c r="I56" s="468"/>
      <c r="J56" s="468"/>
      <c r="K56" s="468"/>
      <c r="L56" s="468"/>
      <c r="M56" s="542"/>
      <c r="N56" s="489"/>
      <c r="O56" s="490"/>
      <c r="P56" s="490"/>
      <c r="Q56" s="490"/>
      <c r="R56" s="490"/>
      <c r="S56" s="490"/>
      <c r="T56" s="490"/>
      <c r="U56" s="491"/>
      <c r="V56" s="486"/>
      <c r="W56" s="487"/>
      <c r="X56" s="487"/>
      <c r="Y56" s="487"/>
      <c r="Z56" s="487"/>
      <c r="AA56" s="488"/>
      <c r="AB56" s="311"/>
    </row>
    <row r="57" spans="1:28" s="312" customFormat="1" ht="17.149999999999999" customHeight="1" x14ac:dyDescent="0.35">
      <c r="A57" s="62"/>
      <c r="B57" s="252"/>
      <c r="C57" s="61"/>
      <c r="D57" s="78"/>
      <c r="E57" s="82" t="str">
        <f>IF('Verknüpfung Objektsakte'!M102=0,"",'Verknüpfung Objektsakte'!M102)</f>
        <v/>
      </c>
      <c r="F57" s="78"/>
      <c r="G57" s="82" t="str">
        <f>IF('Verknüpfung Objektsakte'!N102=0,"",'Verknüpfung Objektsakte'!N102)</f>
        <v/>
      </c>
      <c r="H57" s="538"/>
      <c r="I57" s="539"/>
      <c r="J57" s="539"/>
      <c r="K57" s="539"/>
      <c r="L57" s="539"/>
      <c r="M57" s="540"/>
      <c r="N57" s="483"/>
      <c r="O57" s="484"/>
      <c r="P57" s="484"/>
      <c r="Q57" s="484"/>
      <c r="R57" s="484"/>
      <c r="S57" s="484"/>
      <c r="T57" s="484"/>
      <c r="U57" s="485"/>
      <c r="V57" s="473"/>
      <c r="W57" s="474"/>
      <c r="X57" s="474"/>
      <c r="Y57" s="474"/>
      <c r="Z57" s="474"/>
      <c r="AA57" s="475"/>
      <c r="AB57" s="311"/>
    </row>
    <row r="58" spans="1:28" s="319" customFormat="1" ht="28" customHeight="1" x14ac:dyDescent="0.35">
      <c r="A58" s="167"/>
      <c r="B58" s="254" t="s">
        <v>184</v>
      </c>
      <c r="C58" s="166"/>
      <c r="D58" s="168"/>
      <c r="E58" s="300"/>
      <c r="F58" s="300"/>
      <c r="G58" s="300"/>
      <c r="H58" s="300"/>
      <c r="I58" s="300"/>
      <c r="J58" s="300"/>
      <c r="K58" s="300"/>
      <c r="L58" s="300"/>
      <c r="M58" s="300"/>
      <c r="N58" s="300"/>
      <c r="O58" s="300"/>
      <c r="P58" s="300"/>
      <c r="Q58" s="300"/>
      <c r="R58" s="300"/>
      <c r="S58" s="300"/>
      <c r="T58" s="300"/>
      <c r="U58" s="300"/>
      <c r="V58" s="300"/>
      <c r="W58" s="300"/>
      <c r="X58" s="300"/>
      <c r="Y58" s="300"/>
      <c r="Z58" s="300"/>
      <c r="AA58" s="317"/>
      <c r="AB58" s="318"/>
    </row>
    <row r="59" spans="1:28" s="312" customFormat="1" ht="50.5" customHeight="1" x14ac:dyDescent="0.35">
      <c r="A59" s="62"/>
      <c r="B59" s="498"/>
      <c r="C59" s="499"/>
      <c r="D59" s="499"/>
      <c r="E59" s="499"/>
      <c r="F59" s="499"/>
      <c r="G59" s="499"/>
      <c r="H59" s="499"/>
      <c r="I59" s="499"/>
      <c r="J59" s="499"/>
      <c r="K59" s="499"/>
      <c r="L59" s="499"/>
      <c r="M59" s="499"/>
      <c r="N59" s="499"/>
      <c r="O59" s="499"/>
      <c r="P59" s="499"/>
      <c r="Q59" s="499"/>
      <c r="R59" s="499"/>
      <c r="S59" s="499"/>
      <c r="T59" s="499"/>
      <c r="U59" s="499"/>
      <c r="V59" s="499"/>
      <c r="W59" s="499"/>
      <c r="X59" s="499"/>
      <c r="Y59" s="499"/>
      <c r="Z59" s="499"/>
      <c r="AA59" s="500"/>
      <c r="AB59" s="311"/>
    </row>
    <row r="60" spans="1:28" ht="15.75" customHeight="1" x14ac:dyDescent="0.35">
      <c r="A60" s="50"/>
      <c r="B60" s="243"/>
      <c r="C60" s="39"/>
      <c r="D60" s="39"/>
      <c r="E60" s="39"/>
      <c r="F60" s="39"/>
      <c r="G60" s="39"/>
      <c r="H60" s="40"/>
      <c r="I60" s="39"/>
      <c r="J60" s="39"/>
      <c r="K60" s="39"/>
      <c r="L60" s="39"/>
      <c r="M60" s="39"/>
      <c r="N60" s="39"/>
      <c r="O60" s="39"/>
      <c r="P60" s="39"/>
      <c r="Q60" s="39"/>
      <c r="R60" s="39"/>
      <c r="S60" s="39"/>
      <c r="T60" s="39"/>
      <c r="U60" s="39"/>
      <c r="V60" s="39"/>
      <c r="W60" s="39"/>
      <c r="X60" s="39"/>
      <c r="Y60" s="39"/>
      <c r="Z60" s="39"/>
      <c r="AA60" s="309"/>
      <c r="AB60" s="303"/>
    </row>
    <row r="61" spans="1:28" s="322" customFormat="1" ht="15.75" customHeight="1" x14ac:dyDescent="0.35">
      <c r="A61" s="176"/>
      <c r="B61" s="255"/>
      <c r="C61" s="177"/>
      <c r="D61" s="177"/>
      <c r="E61" s="177"/>
      <c r="F61" s="177"/>
      <c r="G61" s="177"/>
      <c r="H61" s="178"/>
      <c r="I61" s="177"/>
      <c r="J61" s="177"/>
      <c r="K61" s="177"/>
      <c r="L61" s="177"/>
      <c r="M61" s="177"/>
      <c r="N61" s="177"/>
      <c r="O61" s="177"/>
      <c r="P61" s="177"/>
      <c r="Q61" s="177"/>
      <c r="R61" s="177"/>
      <c r="S61" s="177"/>
      <c r="T61" s="177"/>
      <c r="U61" s="177"/>
      <c r="V61" s="177"/>
      <c r="W61" s="177"/>
      <c r="X61" s="177"/>
      <c r="Y61" s="177"/>
      <c r="Z61" s="177"/>
      <c r="AA61" s="320"/>
      <c r="AB61" s="321"/>
    </row>
    <row r="62" spans="1:28" ht="12.75" customHeight="1" x14ac:dyDescent="0.35">
      <c r="A62" s="45"/>
      <c r="B62" s="240" t="s">
        <v>2</v>
      </c>
      <c r="C62" s="29"/>
      <c r="D62" s="29"/>
      <c r="E62" s="29"/>
      <c r="F62" s="29"/>
      <c r="G62" s="29"/>
      <c r="H62" s="30"/>
      <c r="I62" s="29"/>
      <c r="J62" s="29"/>
      <c r="K62" s="29"/>
      <c r="L62" s="29"/>
      <c r="M62" s="29"/>
      <c r="N62" s="29"/>
      <c r="O62" s="29"/>
      <c r="P62" s="29"/>
      <c r="Q62" s="29"/>
      <c r="R62" s="29"/>
      <c r="S62" s="29"/>
      <c r="T62" s="29"/>
      <c r="U62" s="29"/>
      <c r="V62" s="29"/>
      <c r="W62" s="29"/>
      <c r="X62" s="29"/>
      <c r="Y62" s="29"/>
      <c r="Z62" s="29"/>
      <c r="AA62" s="306"/>
      <c r="AB62" s="303"/>
    </row>
    <row r="63" spans="1:28" ht="12.75" customHeight="1" x14ac:dyDescent="0.35">
      <c r="A63" s="44"/>
      <c r="B63" s="244"/>
      <c r="C63" s="35"/>
      <c r="D63" s="35"/>
      <c r="E63" s="35"/>
      <c r="F63" s="35"/>
      <c r="G63" s="35"/>
      <c r="H63" s="37"/>
      <c r="I63" s="35"/>
      <c r="J63" s="35"/>
      <c r="K63" s="35"/>
      <c r="L63" s="35"/>
      <c r="M63" s="35"/>
      <c r="N63" s="35"/>
      <c r="O63" s="35"/>
      <c r="P63" s="35"/>
      <c r="Q63" s="35"/>
      <c r="R63" s="35"/>
      <c r="S63" s="35"/>
      <c r="T63" s="35"/>
      <c r="U63" s="35"/>
      <c r="V63" s="35"/>
      <c r="W63" s="35"/>
      <c r="X63" s="35"/>
      <c r="Y63" s="35"/>
      <c r="Z63" s="35"/>
      <c r="AA63" s="308"/>
      <c r="AB63" s="303"/>
    </row>
    <row r="64" spans="1:28" ht="19.5" customHeight="1" x14ac:dyDescent="0.35">
      <c r="A64" s="44"/>
      <c r="B64" s="506" t="s">
        <v>226</v>
      </c>
      <c r="C64" s="507"/>
      <c r="D64" s="521" t="s">
        <v>222</v>
      </c>
      <c r="E64" s="522"/>
      <c r="F64" s="522"/>
      <c r="G64" s="523"/>
      <c r="H64" s="530" t="s">
        <v>223</v>
      </c>
      <c r="I64" s="531"/>
      <c r="J64" s="531"/>
      <c r="K64" s="531"/>
      <c r="L64" s="531"/>
      <c r="M64" s="532"/>
      <c r="N64" s="478" t="s">
        <v>99</v>
      </c>
      <c r="O64" s="479"/>
      <c r="P64" s="479"/>
      <c r="Q64" s="479"/>
      <c r="R64" s="479"/>
      <c r="S64" s="479"/>
      <c r="T64" s="479"/>
      <c r="U64" s="480"/>
      <c r="V64" s="501" t="s">
        <v>100</v>
      </c>
      <c r="W64" s="478"/>
      <c r="X64" s="478"/>
      <c r="Y64" s="478"/>
      <c r="Z64" s="478"/>
      <c r="AA64" s="502"/>
      <c r="AB64" s="303"/>
    </row>
    <row r="65" spans="1:28" ht="40.5" customHeight="1" x14ac:dyDescent="0.35">
      <c r="A65" s="44"/>
      <c r="B65" s="506"/>
      <c r="C65" s="507"/>
      <c r="D65" s="524"/>
      <c r="E65" s="525"/>
      <c r="F65" s="525"/>
      <c r="G65" s="526"/>
      <c r="H65" s="533"/>
      <c r="I65" s="534"/>
      <c r="J65" s="534"/>
      <c r="K65" s="534"/>
      <c r="L65" s="534"/>
      <c r="M65" s="535"/>
      <c r="N65" s="481"/>
      <c r="O65" s="481"/>
      <c r="P65" s="481"/>
      <c r="Q65" s="481"/>
      <c r="R65" s="481"/>
      <c r="S65" s="481"/>
      <c r="T65" s="481"/>
      <c r="U65" s="482"/>
      <c r="V65" s="503"/>
      <c r="W65" s="504"/>
      <c r="X65" s="504"/>
      <c r="Y65" s="504"/>
      <c r="Z65" s="504"/>
      <c r="AA65" s="505"/>
      <c r="AB65" s="303"/>
    </row>
    <row r="66" spans="1:28" s="312" customFormat="1" ht="17.149999999999999" customHeight="1" x14ac:dyDescent="0.35">
      <c r="A66" s="62"/>
      <c r="B66" s="256"/>
      <c r="C66" s="61"/>
      <c r="D66" s="63"/>
      <c r="E66" s="64" t="str">
        <f>IF('Verknüpfung Objektsakte'!M82=0,"",'Verknüpfung Objektsakte'!M82)</f>
        <v/>
      </c>
      <c r="F66" s="63"/>
      <c r="G66" s="64" t="str">
        <f>IF('Verknüpfung Objektsakte'!N82=0,"",'Verknüpfung Objektsakte'!N82)</f>
        <v/>
      </c>
      <c r="H66" s="63"/>
      <c r="I66" s="64" t="str">
        <f>IF('Verknüpfung Objektsakte'!O82=0,"",'Verknüpfung Objektsakte'!O82)</f>
        <v/>
      </c>
      <c r="J66" s="63"/>
      <c r="K66" s="64" t="str">
        <f>IF('Verknüpfung Objektsakte'!P82=0,"",'Verknüpfung Objektsakte'!P82)</f>
        <v/>
      </c>
      <c r="L66" s="63"/>
      <c r="M66" s="65" t="str">
        <f>IF('Verknüpfung Objektsakte'!Q82=0,"",'Verknüpfung Objektsakte'!Q82)</f>
        <v/>
      </c>
      <c r="N66" s="492"/>
      <c r="O66" s="493"/>
      <c r="P66" s="493"/>
      <c r="Q66" s="493"/>
      <c r="R66" s="493"/>
      <c r="S66" s="493"/>
      <c r="T66" s="493"/>
      <c r="U66" s="494"/>
      <c r="V66" s="473"/>
      <c r="W66" s="474"/>
      <c r="X66" s="474"/>
      <c r="Y66" s="474"/>
      <c r="Z66" s="474"/>
      <c r="AA66" s="475"/>
      <c r="AB66" s="311"/>
    </row>
    <row r="67" spans="1:28" s="312" customFormat="1" ht="17.149999999999999" customHeight="1" x14ac:dyDescent="0.35">
      <c r="A67" s="62"/>
      <c r="B67" s="256"/>
      <c r="C67" s="61"/>
      <c r="D67" s="75"/>
      <c r="E67" s="76" t="str">
        <f>IF('Verknüpfung Objektsakte'!M83=0,"",'Verknüpfung Objektsakte'!M83)</f>
        <v/>
      </c>
      <c r="F67" s="75"/>
      <c r="G67" s="76" t="str">
        <f>IF('Verknüpfung Objektsakte'!N83=0,"",'Verknüpfung Objektsakte'!N83)</f>
        <v/>
      </c>
      <c r="H67" s="75"/>
      <c r="I67" s="76" t="str">
        <f>IF('Verknüpfung Objektsakte'!O83=0,"",'Verknüpfung Objektsakte'!O83)</f>
        <v/>
      </c>
      <c r="J67" s="75"/>
      <c r="K67" s="76" t="str">
        <f>IF('Verknüpfung Objektsakte'!P83=0,"",'Verknüpfung Objektsakte'!P83)</f>
        <v/>
      </c>
      <c r="L67" s="75"/>
      <c r="M67" s="76" t="str">
        <f>IF('Verknüpfung Objektsakte'!Q83=0,"",'Verknüpfung Objektsakte'!Q83)</f>
        <v/>
      </c>
      <c r="N67" s="495"/>
      <c r="O67" s="496"/>
      <c r="P67" s="496"/>
      <c r="Q67" s="496"/>
      <c r="R67" s="496"/>
      <c r="S67" s="496"/>
      <c r="T67" s="496"/>
      <c r="U67" s="497"/>
      <c r="V67" s="486"/>
      <c r="W67" s="487"/>
      <c r="X67" s="487"/>
      <c r="Y67" s="487"/>
      <c r="Z67" s="487"/>
      <c r="AA67" s="488"/>
      <c r="AB67" s="311"/>
    </row>
    <row r="68" spans="1:28" s="312" customFormat="1" ht="17.149999999999999" customHeight="1" x14ac:dyDescent="0.35">
      <c r="A68" s="62"/>
      <c r="B68" s="256"/>
      <c r="C68" s="61"/>
      <c r="D68" s="78"/>
      <c r="E68" s="79" t="str">
        <f>IF('Verknüpfung Objektsakte'!M84=0,"",'Verknüpfung Objektsakte'!M84)</f>
        <v/>
      </c>
      <c r="F68" s="78"/>
      <c r="G68" s="79" t="str">
        <f>IF('Verknüpfung Objektsakte'!N84=0,"",'Verknüpfung Objektsakte'!N84)</f>
        <v/>
      </c>
      <c r="H68" s="78"/>
      <c r="I68" s="79" t="str">
        <f>IF('Verknüpfung Objektsakte'!O84=0,"",'Verknüpfung Objektsakte'!O84)</f>
        <v/>
      </c>
      <c r="J68" s="78"/>
      <c r="K68" s="79" t="str">
        <f>IF('Verknüpfung Objektsakte'!P84=0,"",'Verknüpfung Objektsakte'!P84)</f>
        <v/>
      </c>
      <c r="L68" s="78"/>
      <c r="M68" s="79" t="str">
        <f>IF('Verknüpfung Objektsakte'!Q84=0,"",'Verknüpfung Objektsakte'!Q84)</f>
        <v/>
      </c>
      <c r="N68" s="483"/>
      <c r="O68" s="484"/>
      <c r="P68" s="484"/>
      <c r="Q68" s="484"/>
      <c r="R68" s="484"/>
      <c r="S68" s="484"/>
      <c r="T68" s="484"/>
      <c r="U68" s="485"/>
      <c r="V68" s="473"/>
      <c r="W68" s="474"/>
      <c r="X68" s="474"/>
      <c r="Y68" s="474"/>
      <c r="Z68" s="474"/>
      <c r="AA68" s="475"/>
      <c r="AB68" s="311"/>
    </row>
    <row r="69" spans="1:28" s="312" customFormat="1" ht="17.149999999999999" customHeight="1" x14ac:dyDescent="0.35">
      <c r="A69" s="62"/>
      <c r="B69" s="256"/>
      <c r="C69" s="61"/>
      <c r="D69" s="75"/>
      <c r="E69" s="76" t="str">
        <f>IF('Verknüpfung Objektsakte'!M85=0,"",'Verknüpfung Objektsakte'!M85)</f>
        <v/>
      </c>
      <c r="F69" s="75"/>
      <c r="G69" s="76" t="str">
        <f>IF('Verknüpfung Objektsakte'!N85=0,"",'Verknüpfung Objektsakte'!N85)</f>
        <v/>
      </c>
      <c r="H69" s="75"/>
      <c r="I69" s="76" t="str">
        <f>IF('Verknüpfung Objektsakte'!O85=0,"",'Verknüpfung Objektsakte'!O85)</f>
        <v/>
      </c>
      <c r="J69" s="75"/>
      <c r="K69" s="76" t="str">
        <f>IF('Verknüpfung Objektsakte'!P85=0,"",'Verknüpfung Objektsakte'!P85)</f>
        <v/>
      </c>
      <c r="L69" s="75"/>
      <c r="M69" s="76" t="str">
        <f>IF('Verknüpfung Objektsakte'!Q85=0,"",'Verknüpfung Objektsakte'!Q85)</f>
        <v/>
      </c>
      <c r="N69" s="489"/>
      <c r="O69" s="490"/>
      <c r="P69" s="490"/>
      <c r="Q69" s="490"/>
      <c r="R69" s="490"/>
      <c r="S69" s="490"/>
      <c r="T69" s="490"/>
      <c r="U69" s="491"/>
      <c r="V69" s="486"/>
      <c r="W69" s="487"/>
      <c r="X69" s="487"/>
      <c r="Y69" s="487"/>
      <c r="Z69" s="487"/>
      <c r="AA69" s="488"/>
      <c r="AB69" s="311"/>
    </row>
    <row r="70" spans="1:28" s="312" customFormat="1" ht="17.149999999999999" customHeight="1" x14ac:dyDescent="0.35">
      <c r="A70" s="62"/>
      <c r="B70" s="256"/>
      <c r="C70" s="61"/>
      <c r="D70" s="78"/>
      <c r="E70" s="79" t="str">
        <f>IF('Verknüpfung Objektsakte'!M86=0,"",'Verknüpfung Objektsakte'!M86)</f>
        <v/>
      </c>
      <c r="F70" s="78"/>
      <c r="G70" s="79" t="str">
        <f>IF('Verknüpfung Objektsakte'!N86=0,"",'Verknüpfung Objektsakte'!N86)</f>
        <v/>
      </c>
      <c r="H70" s="78"/>
      <c r="I70" s="79" t="str">
        <f>IF('Verknüpfung Objektsakte'!O86=0,"",'Verknüpfung Objektsakte'!O86)</f>
        <v/>
      </c>
      <c r="J70" s="78"/>
      <c r="K70" s="79" t="str">
        <f>IF('Verknüpfung Objektsakte'!P86=0,"",'Verknüpfung Objektsakte'!P86)</f>
        <v/>
      </c>
      <c r="L70" s="78"/>
      <c r="M70" s="79" t="str">
        <f>IF('Verknüpfung Objektsakte'!Q86=0,"",'Verknüpfung Objektsakte'!Q86)</f>
        <v/>
      </c>
      <c r="N70" s="483"/>
      <c r="O70" s="484"/>
      <c r="P70" s="484"/>
      <c r="Q70" s="484"/>
      <c r="R70" s="484"/>
      <c r="S70" s="484"/>
      <c r="T70" s="484"/>
      <c r="U70" s="485"/>
      <c r="V70" s="473"/>
      <c r="W70" s="474"/>
      <c r="X70" s="474"/>
      <c r="Y70" s="474"/>
      <c r="Z70" s="474"/>
      <c r="AA70" s="475"/>
      <c r="AB70" s="311"/>
    </row>
    <row r="71" spans="1:28" s="312" customFormat="1" ht="17.149999999999999" customHeight="1" x14ac:dyDescent="0.35">
      <c r="A71" s="62"/>
      <c r="B71" s="256"/>
      <c r="C71" s="61"/>
      <c r="D71" s="75"/>
      <c r="E71" s="76" t="str">
        <f>IF('Verknüpfung Objektsakte'!M87=0,"",'Verknüpfung Objektsakte'!M87)</f>
        <v/>
      </c>
      <c r="F71" s="75"/>
      <c r="G71" s="76" t="str">
        <f>IF('Verknüpfung Objektsakte'!N87=0,"",'Verknüpfung Objektsakte'!N87)</f>
        <v/>
      </c>
      <c r="H71" s="75"/>
      <c r="I71" s="76" t="str">
        <f>IF('Verknüpfung Objektsakte'!O87=0,"",'Verknüpfung Objektsakte'!O87)</f>
        <v/>
      </c>
      <c r="J71" s="75"/>
      <c r="K71" s="76" t="str">
        <f>IF('Verknüpfung Objektsakte'!P87=0,"",'Verknüpfung Objektsakte'!P87)</f>
        <v/>
      </c>
      <c r="L71" s="75"/>
      <c r="M71" s="76" t="str">
        <f>IF('Verknüpfung Objektsakte'!Q87=0,"",'Verknüpfung Objektsakte'!Q87)</f>
        <v/>
      </c>
      <c r="N71" s="489"/>
      <c r="O71" s="490"/>
      <c r="P71" s="490"/>
      <c r="Q71" s="490"/>
      <c r="R71" s="490"/>
      <c r="S71" s="490"/>
      <c r="T71" s="490"/>
      <c r="U71" s="491"/>
      <c r="V71" s="486"/>
      <c r="W71" s="487"/>
      <c r="X71" s="487"/>
      <c r="Y71" s="487"/>
      <c r="Z71" s="487"/>
      <c r="AA71" s="488"/>
      <c r="AB71" s="311"/>
    </row>
    <row r="72" spans="1:28" s="312" customFormat="1" ht="17.149999999999999" customHeight="1" x14ac:dyDescent="0.35">
      <c r="A72" s="62"/>
      <c r="B72" s="256"/>
      <c r="C72" s="61"/>
      <c r="D72" s="78"/>
      <c r="E72" s="79" t="str">
        <f>IF('Verknüpfung Objektsakte'!M88=0,"",'Verknüpfung Objektsakte'!M88)</f>
        <v/>
      </c>
      <c r="F72" s="78"/>
      <c r="G72" s="79" t="str">
        <f>IF('Verknüpfung Objektsakte'!N88=0,"",'Verknüpfung Objektsakte'!N88)</f>
        <v/>
      </c>
      <c r="H72" s="78"/>
      <c r="I72" s="79" t="str">
        <f>IF('Verknüpfung Objektsakte'!O88=0,"",'Verknüpfung Objektsakte'!O88)</f>
        <v/>
      </c>
      <c r="J72" s="78"/>
      <c r="K72" s="79" t="str">
        <f>IF('Verknüpfung Objektsakte'!P88=0,"",'Verknüpfung Objektsakte'!P88)</f>
        <v/>
      </c>
      <c r="L72" s="78"/>
      <c r="M72" s="79" t="str">
        <f>IF('Verknüpfung Objektsakte'!Q88=0,"",'Verknüpfung Objektsakte'!Q88)</f>
        <v/>
      </c>
      <c r="N72" s="483"/>
      <c r="O72" s="484"/>
      <c r="P72" s="484"/>
      <c r="Q72" s="484"/>
      <c r="R72" s="484"/>
      <c r="S72" s="484"/>
      <c r="T72" s="484"/>
      <c r="U72" s="485"/>
      <c r="V72" s="473"/>
      <c r="W72" s="474"/>
      <c r="X72" s="474"/>
      <c r="Y72" s="474"/>
      <c r="Z72" s="474"/>
      <c r="AA72" s="475"/>
      <c r="AB72" s="311"/>
    </row>
    <row r="73" spans="1:28" s="312" customFormat="1" ht="17.149999999999999" customHeight="1" x14ac:dyDescent="0.35">
      <c r="A73" s="62"/>
      <c r="B73" s="256"/>
      <c r="C73" s="61"/>
      <c r="D73" s="75"/>
      <c r="E73" s="76" t="str">
        <f>IF('Verknüpfung Objektsakte'!M89=0,"",'Verknüpfung Objektsakte'!M89)</f>
        <v/>
      </c>
      <c r="F73" s="75"/>
      <c r="G73" s="76" t="str">
        <f>IF('Verknüpfung Objektsakte'!N89=0,"",'Verknüpfung Objektsakte'!N89)</f>
        <v/>
      </c>
      <c r="H73" s="75"/>
      <c r="I73" s="76" t="str">
        <f>IF('Verknüpfung Objektsakte'!O89=0,"",'Verknüpfung Objektsakte'!O89)</f>
        <v/>
      </c>
      <c r="J73" s="75"/>
      <c r="K73" s="76" t="str">
        <f>IF('Verknüpfung Objektsakte'!P89=0,"",'Verknüpfung Objektsakte'!P89)</f>
        <v/>
      </c>
      <c r="L73" s="75"/>
      <c r="M73" s="76" t="str">
        <f>IF('Verknüpfung Objektsakte'!Q89=0,"",'Verknüpfung Objektsakte'!Q89)</f>
        <v/>
      </c>
      <c r="N73" s="489"/>
      <c r="O73" s="490"/>
      <c r="P73" s="490"/>
      <c r="Q73" s="490"/>
      <c r="R73" s="490"/>
      <c r="S73" s="490"/>
      <c r="T73" s="490"/>
      <c r="U73" s="491"/>
      <c r="V73" s="486"/>
      <c r="W73" s="487"/>
      <c r="X73" s="487"/>
      <c r="Y73" s="487"/>
      <c r="Z73" s="487"/>
      <c r="AA73" s="488"/>
      <c r="AB73" s="311"/>
    </row>
    <row r="74" spans="1:28" s="312" customFormat="1" ht="17.149999999999999" customHeight="1" x14ac:dyDescent="0.35">
      <c r="A74" s="62"/>
      <c r="B74" s="256"/>
      <c r="C74" s="61"/>
      <c r="D74" s="78"/>
      <c r="E74" s="79" t="str">
        <f>IF('Verknüpfung Objektsakte'!M90=0,"",'Verknüpfung Objektsakte'!M90)</f>
        <v/>
      </c>
      <c r="F74" s="78"/>
      <c r="G74" s="79" t="str">
        <f>IF('Verknüpfung Objektsakte'!N90=0,"",'Verknüpfung Objektsakte'!N90)</f>
        <v/>
      </c>
      <c r="H74" s="78"/>
      <c r="I74" s="79" t="str">
        <f>IF('Verknüpfung Objektsakte'!O90=0,"",'Verknüpfung Objektsakte'!O90)</f>
        <v/>
      </c>
      <c r="J74" s="78"/>
      <c r="K74" s="79" t="str">
        <f>IF('Verknüpfung Objektsakte'!P90=0,"",'Verknüpfung Objektsakte'!P90)</f>
        <v/>
      </c>
      <c r="L74" s="78"/>
      <c r="M74" s="79" t="str">
        <f>IF('Verknüpfung Objektsakte'!Q90=0,"",'Verknüpfung Objektsakte'!Q90)</f>
        <v/>
      </c>
      <c r="N74" s="483"/>
      <c r="O74" s="484"/>
      <c r="P74" s="484"/>
      <c r="Q74" s="484"/>
      <c r="R74" s="484"/>
      <c r="S74" s="484"/>
      <c r="T74" s="484"/>
      <c r="U74" s="485"/>
      <c r="V74" s="473"/>
      <c r="W74" s="474"/>
      <c r="X74" s="474"/>
      <c r="Y74" s="474"/>
      <c r="Z74" s="474"/>
      <c r="AA74" s="475"/>
      <c r="AB74" s="311"/>
    </row>
    <row r="75" spans="1:28" s="312" customFormat="1" ht="17.149999999999999" customHeight="1" x14ac:dyDescent="0.35">
      <c r="A75" s="62"/>
      <c r="B75" s="256"/>
      <c r="C75" s="61"/>
      <c r="D75" s="75"/>
      <c r="E75" s="76" t="str">
        <f>IF('Verknüpfung Objektsakte'!M91=0,"",'Verknüpfung Objektsakte'!M91)</f>
        <v/>
      </c>
      <c r="F75" s="75"/>
      <c r="G75" s="76" t="str">
        <f>IF('Verknüpfung Objektsakte'!N91=0,"",'Verknüpfung Objektsakte'!N91)</f>
        <v/>
      </c>
      <c r="H75" s="75"/>
      <c r="I75" s="76" t="str">
        <f>IF('Verknüpfung Objektsakte'!O91=0,"",'Verknüpfung Objektsakte'!O91)</f>
        <v/>
      </c>
      <c r="J75" s="75"/>
      <c r="K75" s="76" t="str">
        <f>IF('Verknüpfung Objektsakte'!P91=0,"",'Verknüpfung Objektsakte'!P91)</f>
        <v/>
      </c>
      <c r="L75" s="75"/>
      <c r="M75" s="76" t="str">
        <f>IF('Verknüpfung Objektsakte'!Q91=0,"",'Verknüpfung Objektsakte'!Q91)</f>
        <v/>
      </c>
      <c r="N75" s="489"/>
      <c r="O75" s="490"/>
      <c r="P75" s="490"/>
      <c r="Q75" s="490"/>
      <c r="R75" s="490"/>
      <c r="S75" s="490"/>
      <c r="T75" s="490"/>
      <c r="U75" s="491"/>
      <c r="V75" s="486"/>
      <c r="W75" s="487"/>
      <c r="X75" s="487"/>
      <c r="Y75" s="487"/>
      <c r="Z75" s="487"/>
      <c r="AA75" s="488"/>
      <c r="AB75" s="311"/>
    </row>
    <row r="76" spans="1:28" s="312" customFormat="1" ht="17.149999999999999" customHeight="1" x14ac:dyDescent="0.35">
      <c r="A76" s="62"/>
      <c r="B76" s="256"/>
      <c r="C76" s="61"/>
      <c r="D76" s="78"/>
      <c r="E76" s="79" t="str">
        <f>IF('Verknüpfung Objektsakte'!M92=0,"",'Verknüpfung Objektsakte'!M92)</f>
        <v/>
      </c>
      <c r="F76" s="78"/>
      <c r="G76" s="79" t="str">
        <f>IF('Verknüpfung Objektsakte'!N92=0,"",'Verknüpfung Objektsakte'!N92)</f>
        <v/>
      </c>
      <c r="H76" s="78"/>
      <c r="I76" s="79" t="str">
        <f>IF('Verknüpfung Objektsakte'!O92=0,"",'Verknüpfung Objektsakte'!O92)</f>
        <v/>
      </c>
      <c r="J76" s="78"/>
      <c r="K76" s="79" t="str">
        <f>IF('Verknüpfung Objektsakte'!P92=0,"",'Verknüpfung Objektsakte'!P92)</f>
        <v/>
      </c>
      <c r="L76" s="78"/>
      <c r="M76" s="79" t="str">
        <f>IF('Verknüpfung Objektsakte'!Q92=0,"",'Verknüpfung Objektsakte'!Q92)</f>
        <v/>
      </c>
      <c r="N76" s="483"/>
      <c r="O76" s="484"/>
      <c r="P76" s="484"/>
      <c r="Q76" s="484"/>
      <c r="R76" s="484"/>
      <c r="S76" s="484"/>
      <c r="T76" s="484"/>
      <c r="U76" s="485"/>
      <c r="V76" s="473"/>
      <c r="W76" s="474"/>
      <c r="X76" s="474"/>
      <c r="Y76" s="474"/>
      <c r="Z76" s="474"/>
      <c r="AA76" s="475"/>
      <c r="AB76" s="311"/>
    </row>
    <row r="77" spans="1:28" s="325" customFormat="1" ht="28" customHeight="1" x14ac:dyDescent="0.35">
      <c r="A77" s="186"/>
      <c r="B77" s="257" t="s">
        <v>185</v>
      </c>
      <c r="C77" s="188"/>
      <c r="D77" s="189"/>
      <c r="E77" s="188"/>
      <c r="F77" s="189"/>
      <c r="G77" s="188"/>
      <c r="H77" s="183"/>
      <c r="I77" s="183"/>
      <c r="J77" s="183"/>
      <c r="K77" s="183"/>
      <c r="L77" s="183"/>
      <c r="M77" s="183"/>
      <c r="N77" s="184"/>
      <c r="O77" s="184"/>
      <c r="P77" s="184"/>
      <c r="Q77" s="184"/>
      <c r="R77" s="184"/>
      <c r="S77" s="184"/>
      <c r="T77" s="184"/>
      <c r="U77" s="184"/>
      <c r="V77" s="185"/>
      <c r="W77" s="185"/>
      <c r="X77" s="185"/>
      <c r="Y77" s="185"/>
      <c r="Z77" s="185"/>
      <c r="AA77" s="323"/>
      <c r="AB77" s="324"/>
    </row>
    <row r="78" spans="1:28" s="312" customFormat="1" ht="50.5" customHeight="1" x14ac:dyDescent="0.35">
      <c r="A78" s="62"/>
      <c r="B78" s="508"/>
      <c r="C78" s="509"/>
      <c r="D78" s="509"/>
      <c r="E78" s="509"/>
      <c r="F78" s="509"/>
      <c r="G78" s="509"/>
      <c r="H78" s="509"/>
      <c r="I78" s="509"/>
      <c r="J78" s="509"/>
      <c r="K78" s="509"/>
      <c r="L78" s="509"/>
      <c r="M78" s="509"/>
      <c r="N78" s="509"/>
      <c r="O78" s="509"/>
      <c r="P78" s="509"/>
      <c r="Q78" s="509"/>
      <c r="R78" s="509"/>
      <c r="S78" s="509"/>
      <c r="T78" s="509"/>
      <c r="U78" s="509"/>
      <c r="V78" s="509"/>
      <c r="W78" s="509"/>
      <c r="X78" s="509"/>
      <c r="Y78" s="509"/>
      <c r="Z78" s="509"/>
      <c r="AA78" s="510"/>
      <c r="AB78" s="311"/>
    </row>
    <row r="79" spans="1:28" ht="12.75" customHeight="1" x14ac:dyDescent="0.35">
      <c r="A79" s="44"/>
      <c r="B79" s="258"/>
      <c r="C79" s="58"/>
      <c r="D79" s="58"/>
      <c r="E79" s="58"/>
      <c r="F79" s="58"/>
      <c r="G79" s="58"/>
      <c r="H79" s="58"/>
      <c r="I79" s="58"/>
      <c r="J79" s="58"/>
      <c r="K79" s="58"/>
      <c r="L79" s="58"/>
      <c r="M79" s="58"/>
      <c r="N79" s="58"/>
      <c r="O79" s="58"/>
      <c r="P79" s="58"/>
      <c r="Q79" s="58"/>
      <c r="R79" s="58"/>
      <c r="S79" s="58"/>
      <c r="T79" s="58"/>
      <c r="U79" s="58"/>
      <c r="V79" s="58"/>
      <c r="W79" s="58"/>
      <c r="X79" s="58"/>
      <c r="Y79" s="58"/>
      <c r="Z79" s="58"/>
      <c r="AA79" s="326"/>
      <c r="AB79" s="303"/>
    </row>
    <row r="80" spans="1:28" s="322" customFormat="1" ht="37.5" customHeight="1" x14ac:dyDescent="0.35">
      <c r="A80" s="176"/>
      <c r="B80" s="536" t="s">
        <v>225</v>
      </c>
      <c r="C80" s="537"/>
      <c r="D80" s="537"/>
      <c r="E80" s="537"/>
      <c r="F80" s="187" t="s">
        <v>183</v>
      </c>
      <c r="G80" s="195"/>
      <c r="H80" s="195"/>
      <c r="I80" s="195"/>
      <c r="J80" s="195"/>
      <c r="K80" s="195"/>
      <c r="L80" s="195"/>
      <c r="M80" s="195"/>
      <c r="N80" s="195"/>
      <c r="O80" s="195"/>
      <c r="P80" s="195"/>
      <c r="Q80" s="195"/>
      <c r="R80" s="195"/>
      <c r="S80" s="195"/>
      <c r="T80" s="195"/>
      <c r="U80" s="195"/>
      <c r="V80" s="195"/>
      <c r="W80" s="195"/>
      <c r="X80" s="195"/>
      <c r="Y80" s="195"/>
      <c r="Z80" s="195"/>
      <c r="AA80" s="327"/>
      <c r="AB80" s="321"/>
    </row>
    <row r="81" spans="1:28" ht="17.149999999999999" customHeight="1" x14ac:dyDescent="0.35">
      <c r="A81" s="44"/>
      <c r="B81" s="258" t="s">
        <v>24</v>
      </c>
      <c r="C81" s="58"/>
      <c r="D81" s="519" t="s">
        <v>76</v>
      </c>
      <c r="E81" s="519"/>
      <c r="F81" s="511"/>
      <c r="G81" s="512"/>
      <c r="H81" s="512"/>
      <c r="I81" s="512"/>
      <c r="J81" s="512"/>
      <c r="K81" s="512"/>
      <c r="L81" s="512"/>
      <c r="M81" s="512"/>
      <c r="N81" s="512"/>
      <c r="O81" s="512"/>
      <c r="P81" s="512"/>
      <c r="Q81" s="512"/>
      <c r="R81" s="512"/>
      <c r="S81" s="512"/>
      <c r="T81" s="512"/>
      <c r="U81" s="512"/>
      <c r="V81" s="512"/>
      <c r="W81" s="512"/>
      <c r="X81" s="512"/>
      <c r="Y81" s="512"/>
      <c r="Z81" s="512"/>
      <c r="AA81" s="513"/>
      <c r="AB81" s="303"/>
    </row>
    <row r="82" spans="1:28" ht="17.149999999999999" customHeight="1" x14ac:dyDescent="0.35">
      <c r="A82" s="50"/>
      <c r="B82" s="243" t="s">
        <v>25</v>
      </c>
      <c r="C82" s="39"/>
      <c r="D82" s="520" t="s">
        <v>76</v>
      </c>
      <c r="E82" s="520"/>
      <c r="F82" s="514"/>
      <c r="G82" s="515"/>
      <c r="H82" s="515"/>
      <c r="I82" s="515"/>
      <c r="J82" s="515"/>
      <c r="K82" s="515"/>
      <c r="L82" s="515"/>
      <c r="M82" s="515"/>
      <c r="N82" s="515"/>
      <c r="O82" s="515"/>
      <c r="P82" s="515"/>
      <c r="Q82" s="515"/>
      <c r="R82" s="515"/>
      <c r="S82" s="515"/>
      <c r="T82" s="515"/>
      <c r="U82" s="515"/>
      <c r="V82" s="515"/>
      <c r="W82" s="515"/>
      <c r="X82" s="515"/>
      <c r="Y82" s="515"/>
      <c r="Z82" s="515"/>
      <c r="AA82" s="516"/>
      <c r="AB82" s="303"/>
    </row>
  </sheetData>
  <sheetProtection algorithmName="SHA-512" hashValue="X1orQCYmgZpImBP3J7l/6o4CzgIcIrbYwKfd9Z54Cqz5U7qofd1njX+Vkn96ocB+KeNg6lXzt1nZu8m8yUyKfg==" saltValue="pRjyaQc6Y19CNPiD4TW4RA==" spinCount="100000" sheet="1" objects="1" selectLockedCells="1"/>
  <mergeCells count="124">
    <mergeCell ref="N54:U54"/>
    <mergeCell ref="H49:M50"/>
    <mergeCell ref="AH3:AL5"/>
    <mergeCell ref="R1:AA5"/>
    <mergeCell ref="V49:AA50"/>
    <mergeCell ref="N49:U50"/>
    <mergeCell ref="N57:U57"/>
    <mergeCell ref="H52:M52"/>
    <mergeCell ref="H57:M57"/>
    <mergeCell ref="N45:U45"/>
    <mergeCell ref="H55:M55"/>
    <mergeCell ref="H56:M56"/>
    <mergeCell ref="N53:U53"/>
    <mergeCell ref="N55:U55"/>
    <mergeCell ref="V51:AA51"/>
    <mergeCell ref="V52:AA52"/>
    <mergeCell ref="V54:AA54"/>
    <mergeCell ref="V53:AA53"/>
    <mergeCell ref="N51:U51"/>
    <mergeCell ref="N52:U52"/>
    <mergeCell ref="V55:AA55"/>
    <mergeCell ref="V56:AA56"/>
    <mergeCell ref="N56:U56"/>
    <mergeCell ref="A10:AA10"/>
    <mergeCell ref="H3:L5"/>
    <mergeCell ref="B27:AA27"/>
    <mergeCell ref="B38:M40"/>
    <mergeCell ref="B22:AA22"/>
    <mergeCell ref="B49:C50"/>
    <mergeCell ref="P32:T32"/>
    <mergeCell ref="K32:N32"/>
    <mergeCell ref="K33:N33"/>
    <mergeCell ref="V32:AA32"/>
    <mergeCell ref="K34:N34"/>
    <mergeCell ref="N47:AA47"/>
    <mergeCell ref="D33:E33"/>
    <mergeCell ref="V45:AA45"/>
    <mergeCell ref="V38:AA40"/>
    <mergeCell ref="N38:U40"/>
    <mergeCell ref="D49:G50"/>
    <mergeCell ref="V46:AA46"/>
    <mergeCell ref="N46:U46"/>
    <mergeCell ref="B47:E47"/>
    <mergeCell ref="P30:T30"/>
    <mergeCell ref="D31:E31"/>
    <mergeCell ref="A11:AA11"/>
    <mergeCell ref="P34:T34"/>
    <mergeCell ref="P31:T31"/>
    <mergeCell ref="B78:AA78"/>
    <mergeCell ref="F81:AA82"/>
    <mergeCell ref="D17:F17"/>
    <mergeCell ref="D32:E32"/>
    <mergeCell ref="F32:J32"/>
    <mergeCell ref="F33:J33"/>
    <mergeCell ref="V30:AA30"/>
    <mergeCell ref="K29:N29"/>
    <mergeCell ref="D81:E81"/>
    <mergeCell ref="D82:E82"/>
    <mergeCell ref="D64:G65"/>
    <mergeCell ref="H51:M51"/>
    <mergeCell ref="H64:M65"/>
    <mergeCell ref="B80:E80"/>
    <mergeCell ref="H53:M53"/>
    <mergeCell ref="H54:M54"/>
    <mergeCell ref="N70:U70"/>
    <mergeCell ref="F30:J30"/>
    <mergeCell ref="F31:J31"/>
    <mergeCell ref="E46:G46"/>
    <mergeCell ref="N43:U43"/>
    <mergeCell ref="V43:AA43"/>
    <mergeCell ref="N75:U75"/>
    <mergeCell ref="N74:U74"/>
    <mergeCell ref="N64:U65"/>
    <mergeCell ref="N72:U72"/>
    <mergeCell ref="V68:AA68"/>
    <mergeCell ref="V69:AA69"/>
    <mergeCell ref="V70:AA70"/>
    <mergeCell ref="N69:U69"/>
    <mergeCell ref="N73:U73"/>
    <mergeCell ref="V57:AA57"/>
    <mergeCell ref="N76:U76"/>
    <mergeCell ref="N66:U66"/>
    <mergeCell ref="N67:U67"/>
    <mergeCell ref="N68:U68"/>
    <mergeCell ref="V76:AA76"/>
    <mergeCell ref="V66:AA66"/>
    <mergeCell ref="V67:AA67"/>
    <mergeCell ref="V71:AA71"/>
    <mergeCell ref="V72:AA72"/>
    <mergeCell ref="V75:AA75"/>
    <mergeCell ref="V74:AA74"/>
    <mergeCell ref="B59:AA59"/>
    <mergeCell ref="V73:AA73"/>
    <mergeCell ref="V64:AA65"/>
    <mergeCell ref="N71:U71"/>
    <mergeCell ref="B64:C65"/>
    <mergeCell ref="B12:AA12"/>
    <mergeCell ref="D23:H23"/>
    <mergeCell ref="O28:U28"/>
    <mergeCell ref="O29:U29"/>
    <mergeCell ref="K30:N30"/>
    <mergeCell ref="K31:N31"/>
    <mergeCell ref="V31:AA31"/>
    <mergeCell ref="V33:AA33"/>
    <mergeCell ref="D34:E34"/>
    <mergeCell ref="F34:J34"/>
    <mergeCell ref="V34:AA34"/>
    <mergeCell ref="E45:G45"/>
    <mergeCell ref="N41:U41"/>
    <mergeCell ref="N42:U42"/>
    <mergeCell ref="N44:U44"/>
    <mergeCell ref="E42:G42"/>
    <mergeCell ref="D15:J15"/>
    <mergeCell ref="D25:E25"/>
    <mergeCell ref="P33:T33"/>
    <mergeCell ref="V29:AA29"/>
    <mergeCell ref="F25:J25"/>
    <mergeCell ref="D30:E30"/>
    <mergeCell ref="F41:M41"/>
    <mergeCell ref="V41:AA41"/>
    <mergeCell ref="V42:AA42"/>
    <mergeCell ref="V44:AA44"/>
    <mergeCell ref="E43:G43"/>
    <mergeCell ref="E44:G44"/>
  </mergeCells>
  <dataValidations xWindow="1551" yWindow="613" count="4">
    <dataValidation sqref="F81 C81 B79:B81 C79:F79 G79:AA80" xr:uid="{00000000-0002-0000-0100-000000000000}"/>
    <dataValidation type="textLength" errorStyle="information" allowBlank="1" showInputMessage="1" showErrorMessage="1" error="Geben Sie hier bitte eine vierstellige Jahreszahl an." sqref="O55:U57 N66:N77 N51:N57 O43:U46 V77 N41:N46 V41:V46 O70:U77 V51:V57" xr:uid="{00000000-0002-0000-0100-000001000000}">
      <formula1>4</formula1>
      <formula2>4</formula2>
    </dataValidation>
    <dataValidation type="textLength" errorStyle="information" allowBlank="1" showInputMessage="1" showErrorMessage="1" error="Geben Sie bitte eine vierstellige Jahreszahl an._x000a_" sqref="V66:V76" xr:uid="{00000000-0002-0000-0100-000002000000}">
      <formula1>4</formula1>
      <formula2>4</formula2>
    </dataValidation>
    <dataValidation type="date" errorStyle="information" operator="greaterThan" allowBlank="1" showInputMessage="1" showErrorMessage="1" errorTitle="Achtung" error="Es ist nur eine Datumsangabe möglich._x000a_(wie bspw. 2-2-25 = 02.02.2025)" prompt="Geben Sie bei Nutzungsverträgen ein Datum ein._x000a_(wie bspw. 2-2-25 = 02.02.2025)_x000a_Bei Eigentum lassen dieses Feld leer._x000a_" sqref="P30:T34" xr:uid="{00000000-0002-0000-0100-000003000000}">
      <formula1>36526</formula1>
    </dataValidation>
  </dataValidations>
  <printOptions horizontalCentered="1" verticalCentered="1"/>
  <pageMargins left="0.78740157480314965" right="0.19685039370078741" top="0.31496062992125984" bottom="0.19685039370078741" header="0" footer="0.19685039370078741"/>
  <pageSetup paperSize="9" scale="57" orientation="portrait" horizontalDpi="4294967293" verticalDpi="4294967293" r:id="rId1"/>
  <headerFooter>
    <oddFooter>&amp;L&amp;F
erstellt: &amp;D&amp;R&amp;G</oddFooter>
  </headerFooter>
  <drawing r:id="rId2"/>
  <legacyDrawingHF r:id="rId3"/>
  <extLst>
    <ext xmlns:x14="http://schemas.microsoft.com/office/spreadsheetml/2009/9/main" uri="{CCE6A557-97BC-4b89-ADB6-D9C93CAAB3DF}">
      <x14:dataValidations xmlns:xm="http://schemas.microsoft.com/office/excel/2006/main" xWindow="1551" yWindow="613" count="6">
        <x14:dataValidation type="list" showInputMessage="1" showErrorMessage="1" xr:uid="{00000000-0002-0000-0100-000004000000}">
          <x14:formula1>
            <xm:f>'Verknüpfung Objektsakte'!$D$29:$D$33</xm:f>
          </x14:formula1>
          <xm:sqref>K30:N34</xm:sqref>
        </x14:dataValidation>
        <x14:dataValidation type="list" showInputMessage="1" showErrorMessage="1" xr:uid="{00000000-0002-0000-0100-000005000000}">
          <x14:formula1>
            <xm:f>'Verknüpfung Objektsakte'!$D$40:$D$46</xm:f>
          </x14:formula1>
          <xm:sqref>B51:B57</xm:sqref>
        </x14:dataValidation>
        <x14:dataValidation type="list" showInputMessage="1" showErrorMessage="1" xr:uid="{00000000-0002-0000-0100-000006000000}">
          <x14:formula1>
            <xm:f>'Verknüpfung Objektsakte'!$E$40:$E$48</xm:f>
          </x14:formula1>
          <xm:sqref>H51:M57</xm:sqref>
        </x14:dataValidation>
        <x14:dataValidation type="list" showInputMessage="1" showErrorMessage="1" xr:uid="{00000000-0002-0000-0100-000007000000}">
          <x14:formula1>
            <xm:f>'Verknüpfung Objektsakte'!$B$82:$B$92</xm:f>
          </x14:formula1>
          <xm:sqref>B66:B76</xm:sqref>
        </x14:dataValidation>
        <x14:dataValidation type="list" showInputMessage="1" showErrorMessage="1" xr:uid="{00000000-0002-0000-0100-000008000000}">
          <x14:formula1>
            <xm:f>'Verknüpfung Objektsakte'!$B$79:$B$80</xm:f>
          </x14:formula1>
          <xm:sqref>D81:E82</xm:sqref>
        </x14:dataValidation>
        <x14:dataValidation type="list" showInputMessage="1" showErrorMessage="1" xr:uid="{5918A9D8-0A51-4797-B2F8-029B2A6B1616}">
          <x14:formula1>
            <xm:f>'Verknüpfung Objektsakte'!$D$37:$D$39</xm:f>
          </x14:formula1>
          <xm:sqref>F41:M41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Right="0"/>
    <pageSetUpPr fitToPage="1"/>
  </sheetPr>
  <dimension ref="A1:IJ118"/>
  <sheetViews>
    <sheetView showGridLines="0" zoomScale="115" zoomScaleNormal="115" zoomScaleSheetLayoutView="100" workbookViewId="0">
      <selection activeCell="A24" sqref="A24"/>
    </sheetView>
  </sheetViews>
  <sheetFormatPr baseColWidth="10" defaultColWidth="0" defaultRowHeight="10" zeroHeight="1" x14ac:dyDescent="0.2"/>
  <cols>
    <col min="1" max="1" width="4.7265625" style="101" customWidth="1"/>
    <col min="2" max="2" width="22.26953125" style="101" customWidth="1"/>
    <col min="3" max="3" width="26.453125" style="101" customWidth="1"/>
    <col min="4" max="4" width="13.81640625" style="101" customWidth="1"/>
    <col min="5" max="5" width="25.7265625" style="101" customWidth="1"/>
    <col min="6" max="6" width="20.54296875" style="101" customWidth="1"/>
    <col min="7" max="7" width="16.7265625" style="101" customWidth="1"/>
    <col min="8" max="8" width="11" style="101" customWidth="1"/>
    <col min="9" max="9" width="27.26953125" style="101" customWidth="1"/>
    <col min="10" max="10" width="18.7265625" style="101" customWidth="1"/>
    <col min="11" max="11" width="0.1796875" style="101" customWidth="1"/>
    <col min="12" max="12" width="4.81640625" style="101" bestFit="1" customWidth="1"/>
    <col min="13" max="13" width="24.54296875" style="101" customWidth="1"/>
    <col min="14" max="14" width="11.7265625" style="101" bestFit="1" customWidth="1"/>
    <col min="15" max="16" width="15.54296875" style="101" bestFit="1" customWidth="1"/>
    <col min="17" max="17" width="13" style="101" bestFit="1" customWidth="1"/>
    <col min="18" max="18" width="14.7265625" style="101" bestFit="1" customWidth="1"/>
    <col min="19" max="19" width="9" style="101" bestFit="1" customWidth="1"/>
    <col min="20" max="20" width="11.453125" style="101" customWidth="1"/>
    <col min="21" max="228" width="10.7265625" style="101" hidden="1" customWidth="1"/>
    <col min="229" max="234" width="11.54296875" style="101" hidden="1" customWidth="1"/>
    <col min="235" max="235" width="23.7265625" style="101" hidden="1" customWidth="1"/>
    <col min="236" max="236" width="12.1796875" style="101" hidden="1" customWidth="1"/>
    <col min="237" max="237" width="12.81640625" style="101" hidden="1" customWidth="1"/>
    <col min="238" max="238" width="13.7265625" style="101" hidden="1" customWidth="1"/>
    <col min="239" max="239" width="12.1796875" style="101" hidden="1" customWidth="1"/>
    <col min="240" max="240" width="8.81640625" style="101" hidden="1" customWidth="1"/>
    <col min="241" max="242" width="11.54296875" style="101" hidden="1" customWidth="1"/>
    <col min="243" max="243" width="14.26953125" style="101" hidden="1" customWidth="1"/>
    <col min="244" max="244" width="0" style="101" hidden="1" customWidth="1"/>
    <col min="245" max="16384" width="11.54296875" style="101" hidden="1"/>
  </cols>
  <sheetData>
    <row r="1" spans="1:20" s="102" customFormat="1" ht="23.5" customHeight="1" x14ac:dyDescent="0.2">
      <c r="A1" s="578" t="s">
        <v>234</v>
      </c>
      <c r="B1" s="578"/>
      <c r="C1" s="578"/>
      <c r="D1" s="578"/>
      <c r="E1" s="578"/>
      <c r="F1" s="578"/>
      <c r="G1" s="578"/>
      <c r="H1" s="578"/>
      <c r="I1" s="578"/>
      <c r="J1" s="578"/>
      <c r="L1" s="338" t="s">
        <v>253</v>
      </c>
      <c r="M1" s="339"/>
      <c r="N1" s="339"/>
      <c r="O1" s="339"/>
      <c r="P1" s="339"/>
      <c r="Q1" s="339"/>
      <c r="R1" s="339"/>
      <c r="S1" s="339"/>
      <c r="T1" s="339"/>
    </row>
    <row r="2" spans="1:20" ht="24" customHeight="1" x14ac:dyDescent="0.2">
      <c r="A2" s="604" t="s">
        <v>101</v>
      </c>
      <c r="B2" s="606" t="s">
        <v>102</v>
      </c>
      <c r="C2" s="608" t="s">
        <v>103</v>
      </c>
      <c r="D2" s="609"/>
      <c r="E2" s="609"/>
      <c r="F2" s="609"/>
      <c r="G2" s="610"/>
      <c r="H2" s="611" t="s">
        <v>104</v>
      </c>
      <c r="I2" s="613" t="s">
        <v>105</v>
      </c>
      <c r="J2" s="613" t="s">
        <v>236</v>
      </c>
      <c r="L2" s="623" t="s">
        <v>101</v>
      </c>
      <c r="M2" s="625" t="s">
        <v>102</v>
      </c>
      <c r="N2" s="627" t="s">
        <v>103</v>
      </c>
      <c r="O2" s="628"/>
      <c r="P2" s="628"/>
      <c r="Q2" s="628"/>
      <c r="R2" s="629"/>
      <c r="S2" s="615" t="s">
        <v>104</v>
      </c>
      <c r="T2" s="602" t="s">
        <v>105</v>
      </c>
    </row>
    <row r="3" spans="1:20" s="105" customFormat="1" ht="57" customHeight="1" x14ac:dyDescent="0.25">
      <c r="A3" s="605"/>
      <c r="B3" s="607"/>
      <c r="C3" s="103" t="s">
        <v>213</v>
      </c>
      <c r="D3" s="104" t="s">
        <v>106</v>
      </c>
      <c r="E3" s="104" t="s">
        <v>107</v>
      </c>
      <c r="F3" s="104" t="s">
        <v>108</v>
      </c>
      <c r="G3" s="104" t="s">
        <v>109</v>
      </c>
      <c r="H3" s="612"/>
      <c r="I3" s="614"/>
      <c r="J3" s="614"/>
      <c r="L3" s="624"/>
      <c r="M3" s="626"/>
      <c r="N3" s="340" t="s">
        <v>80</v>
      </c>
      <c r="O3" s="341" t="s">
        <v>250</v>
      </c>
      <c r="P3" s="341" t="s">
        <v>251</v>
      </c>
      <c r="Q3" s="341" t="s">
        <v>249</v>
      </c>
      <c r="R3" s="341" t="s">
        <v>252</v>
      </c>
      <c r="S3" s="616"/>
      <c r="T3" s="603"/>
    </row>
    <row r="4" spans="1:20" s="105" customFormat="1" ht="15.75" customHeight="1" x14ac:dyDescent="0.25">
      <c r="A4" s="617" t="s">
        <v>599</v>
      </c>
      <c r="B4" s="618"/>
      <c r="C4" s="106">
        <f>Förderobergrenzen!Halle</f>
        <v>3758.81</v>
      </c>
      <c r="D4" s="619">
        <f>Förderobergrenzen!V47</f>
        <v>3143.61</v>
      </c>
      <c r="E4" s="620"/>
      <c r="F4" s="106">
        <f>Förderobergrenzen!SportraumEinfach</f>
        <v>2645.72</v>
      </c>
      <c r="G4" s="106">
        <f>Förderobergrenzen!BetriebsräumeEinfach</f>
        <v>2062.6</v>
      </c>
      <c r="H4" s="106">
        <f>D4</f>
        <v>3143.61</v>
      </c>
      <c r="I4" s="106"/>
      <c r="J4" s="106" t="s">
        <v>233</v>
      </c>
      <c r="L4" s="342"/>
      <c r="M4" s="343"/>
      <c r="N4" s="344"/>
      <c r="O4" s="345"/>
      <c r="P4" s="630"/>
      <c r="Q4" s="631"/>
      <c r="R4" s="345"/>
      <c r="S4" s="345"/>
      <c r="T4" s="346"/>
    </row>
    <row r="5" spans="1:20" s="105" customFormat="1" ht="79.5" customHeight="1" x14ac:dyDescent="0.25">
      <c r="A5" s="171"/>
      <c r="B5" s="172" t="s">
        <v>110</v>
      </c>
      <c r="C5" s="173"/>
      <c r="D5" s="174" t="s">
        <v>214</v>
      </c>
      <c r="E5" s="621" t="s">
        <v>111</v>
      </c>
      <c r="F5" s="622"/>
      <c r="G5" s="174" t="s">
        <v>112</v>
      </c>
      <c r="H5" s="174" t="s">
        <v>113</v>
      </c>
      <c r="I5" s="175" t="s">
        <v>215</v>
      </c>
      <c r="J5" s="299" t="s">
        <v>237</v>
      </c>
      <c r="L5" s="342"/>
      <c r="M5" s="343"/>
      <c r="N5" s="344"/>
      <c r="O5" s="345"/>
      <c r="P5" s="630"/>
      <c r="Q5" s="631"/>
      <c r="R5" s="345"/>
      <c r="S5" s="345"/>
      <c r="T5" s="346"/>
    </row>
    <row r="6" spans="1:20" s="105" customFormat="1" ht="11.25" hidden="1" customHeight="1" x14ac:dyDescent="0.25">
      <c r="A6" s="107" t="s">
        <v>114</v>
      </c>
      <c r="B6" s="108" t="s">
        <v>115</v>
      </c>
      <c r="C6" s="109"/>
      <c r="D6" s="110"/>
      <c r="E6" s="110"/>
      <c r="F6" s="110"/>
      <c r="G6" s="110"/>
      <c r="H6" s="110"/>
      <c r="I6" s="111"/>
      <c r="J6" s="111"/>
      <c r="L6" s="342" t="s">
        <v>114</v>
      </c>
      <c r="M6" s="347" t="s">
        <v>115</v>
      </c>
      <c r="N6" s="348"/>
      <c r="O6" s="349"/>
      <c r="P6" s="349"/>
      <c r="Q6" s="349"/>
      <c r="R6" s="349"/>
      <c r="S6" s="349"/>
      <c r="T6" s="350"/>
    </row>
    <row r="7" spans="1:20" s="105" customFormat="1" ht="11.25" hidden="1" customHeight="1" x14ac:dyDescent="0.25">
      <c r="A7" s="107" t="s">
        <v>116</v>
      </c>
      <c r="B7" s="108" t="s">
        <v>117</v>
      </c>
      <c r="C7" s="109"/>
      <c r="D7" s="110"/>
      <c r="E7" s="110"/>
      <c r="F7" s="110"/>
      <c r="G7" s="110"/>
      <c r="H7" s="110"/>
      <c r="I7" s="111"/>
      <c r="J7" s="111"/>
      <c r="L7" s="342" t="s">
        <v>116</v>
      </c>
      <c r="M7" s="347" t="s">
        <v>117</v>
      </c>
      <c r="N7" s="348"/>
      <c r="O7" s="349"/>
      <c r="P7" s="349"/>
      <c r="Q7" s="349"/>
      <c r="R7" s="349"/>
      <c r="S7" s="349"/>
      <c r="T7" s="350"/>
    </row>
    <row r="8" spans="1:20" s="105" customFormat="1" ht="29.25" hidden="1" customHeight="1" x14ac:dyDescent="0.25">
      <c r="A8" s="107" t="s">
        <v>118</v>
      </c>
      <c r="B8" s="108" t="s">
        <v>119</v>
      </c>
      <c r="C8" s="109"/>
      <c r="D8" s="110"/>
      <c r="E8" s="110"/>
      <c r="F8" s="110"/>
      <c r="G8" s="110"/>
      <c r="H8" s="110"/>
      <c r="I8" s="111"/>
      <c r="J8" s="111"/>
      <c r="L8" s="342" t="s">
        <v>118</v>
      </c>
      <c r="M8" s="347" t="s">
        <v>119</v>
      </c>
      <c r="N8" s="348"/>
      <c r="O8" s="349"/>
      <c r="P8" s="349"/>
      <c r="Q8" s="349"/>
      <c r="R8" s="349"/>
      <c r="S8" s="349"/>
      <c r="T8" s="350"/>
    </row>
    <row r="9" spans="1:20" s="105" customFormat="1" ht="29.25" hidden="1" customHeight="1" x14ac:dyDescent="0.25">
      <c r="A9" s="107" t="s">
        <v>120</v>
      </c>
      <c r="B9" s="108" t="s">
        <v>121</v>
      </c>
      <c r="C9" s="109"/>
      <c r="D9" s="110"/>
      <c r="E9" s="110"/>
      <c r="F9" s="110"/>
      <c r="G9" s="110"/>
      <c r="H9" s="110"/>
      <c r="I9" s="111"/>
      <c r="J9" s="111"/>
      <c r="L9" s="342" t="s">
        <v>120</v>
      </c>
      <c r="M9" s="347" t="s">
        <v>121</v>
      </c>
      <c r="N9" s="348"/>
      <c r="O9" s="349"/>
      <c r="P9" s="349"/>
      <c r="Q9" s="349"/>
      <c r="R9" s="349"/>
      <c r="S9" s="349"/>
      <c r="T9" s="350"/>
    </row>
    <row r="10" spans="1:20" s="105" customFormat="1" ht="11.25" hidden="1" customHeight="1" x14ac:dyDescent="0.25">
      <c r="A10" s="107" t="s">
        <v>242</v>
      </c>
      <c r="B10" s="108" t="s">
        <v>122</v>
      </c>
      <c r="C10" s="109"/>
      <c r="D10" s="110"/>
      <c r="E10" s="110"/>
      <c r="F10" s="110"/>
      <c r="G10" s="110"/>
      <c r="H10" s="110"/>
      <c r="I10" s="111"/>
      <c r="J10" s="111"/>
      <c r="L10" s="342" t="s">
        <v>242</v>
      </c>
      <c r="M10" s="347" t="s">
        <v>122</v>
      </c>
      <c r="N10" s="348"/>
      <c r="O10" s="349"/>
      <c r="P10" s="349"/>
      <c r="Q10" s="349"/>
      <c r="R10" s="349"/>
      <c r="S10" s="349"/>
      <c r="T10" s="350"/>
    </row>
    <row r="11" spans="1:20" s="105" customFormat="1" ht="11.25" hidden="1" customHeight="1" x14ac:dyDescent="0.25">
      <c r="A11" s="107"/>
      <c r="B11" s="108" t="s">
        <v>123</v>
      </c>
      <c r="C11" s="109"/>
      <c r="D11" s="110"/>
      <c r="E11" s="110"/>
      <c r="F11" s="110"/>
      <c r="G11" s="110"/>
      <c r="H11" s="110"/>
      <c r="I11" s="111"/>
      <c r="J11" s="111"/>
      <c r="L11" s="342"/>
      <c r="M11" s="347" t="s">
        <v>123</v>
      </c>
      <c r="N11" s="348"/>
      <c r="O11" s="349"/>
      <c r="P11" s="349"/>
      <c r="Q11" s="349"/>
      <c r="R11" s="349"/>
      <c r="S11" s="349"/>
      <c r="T11" s="350"/>
    </row>
    <row r="12" spans="1:20" s="105" customFormat="1" ht="11.25" hidden="1" customHeight="1" x14ac:dyDescent="0.25">
      <c r="A12" s="107"/>
      <c r="B12" s="108" t="s">
        <v>124</v>
      </c>
      <c r="C12" s="109"/>
      <c r="D12" s="110"/>
      <c r="E12" s="110"/>
      <c r="F12" s="110"/>
      <c r="G12" s="110"/>
      <c r="H12" s="110"/>
      <c r="I12" s="111"/>
      <c r="J12" s="111"/>
      <c r="L12" s="342"/>
      <c r="M12" s="347" t="s">
        <v>124</v>
      </c>
      <c r="N12" s="348"/>
      <c r="O12" s="349"/>
      <c r="P12" s="349"/>
      <c r="Q12" s="349"/>
      <c r="R12" s="349"/>
      <c r="S12" s="349"/>
      <c r="T12" s="350"/>
    </row>
    <row r="13" spans="1:20" s="105" customFormat="1" ht="11.25" hidden="1" customHeight="1" x14ac:dyDescent="0.25">
      <c r="A13" s="107"/>
      <c r="B13" s="108" t="s">
        <v>125</v>
      </c>
      <c r="C13" s="109"/>
      <c r="D13" s="110"/>
      <c r="E13" s="110"/>
      <c r="F13" s="110"/>
      <c r="G13" s="110"/>
      <c r="H13" s="110"/>
      <c r="I13" s="111"/>
      <c r="J13" s="111"/>
      <c r="L13" s="342"/>
      <c r="M13" s="347" t="s">
        <v>125</v>
      </c>
      <c r="N13" s="348"/>
      <c r="O13" s="349"/>
      <c r="P13" s="349"/>
      <c r="Q13" s="349"/>
      <c r="R13" s="349"/>
      <c r="S13" s="349"/>
      <c r="T13" s="350"/>
    </row>
    <row r="14" spans="1:20" s="105" customFormat="1" ht="11.25" hidden="1" customHeight="1" x14ac:dyDescent="0.25">
      <c r="A14" s="107"/>
      <c r="B14" s="108" t="s">
        <v>126</v>
      </c>
      <c r="C14" s="109"/>
      <c r="D14" s="110"/>
      <c r="E14" s="110"/>
      <c r="F14" s="110"/>
      <c r="G14" s="110"/>
      <c r="H14" s="110"/>
      <c r="I14" s="111"/>
      <c r="J14" s="111"/>
      <c r="L14" s="342"/>
      <c r="M14" s="347" t="s">
        <v>126</v>
      </c>
      <c r="N14" s="348"/>
      <c r="O14" s="349"/>
      <c r="P14" s="349"/>
      <c r="Q14" s="349"/>
      <c r="R14" s="349"/>
      <c r="S14" s="349"/>
      <c r="T14" s="350"/>
    </row>
    <row r="15" spans="1:20" s="105" customFormat="1" ht="11.25" hidden="1" customHeight="1" x14ac:dyDescent="0.25">
      <c r="A15" s="107"/>
      <c r="B15" s="108" t="s">
        <v>23</v>
      </c>
      <c r="C15" s="109"/>
      <c r="D15" s="110"/>
      <c r="E15" s="110"/>
      <c r="F15" s="110"/>
      <c r="G15" s="110"/>
      <c r="H15" s="110"/>
      <c r="I15" s="111"/>
      <c r="J15" s="111"/>
      <c r="L15" s="342"/>
      <c r="M15" s="347" t="s">
        <v>23</v>
      </c>
      <c r="N15" s="348"/>
      <c r="O15" s="349"/>
      <c r="P15" s="349"/>
      <c r="Q15" s="349"/>
      <c r="R15" s="349"/>
      <c r="S15" s="349"/>
      <c r="T15" s="350"/>
    </row>
    <row r="16" spans="1:20" s="105" customFormat="1" ht="11.25" hidden="1" customHeight="1" x14ac:dyDescent="0.25">
      <c r="A16" s="107"/>
      <c r="B16" s="108" t="s">
        <v>127</v>
      </c>
      <c r="C16" s="109"/>
      <c r="D16" s="110"/>
      <c r="E16" s="110"/>
      <c r="F16" s="110"/>
      <c r="G16" s="110"/>
      <c r="H16" s="110"/>
      <c r="I16" s="111"/>
      <c r="J16" s="111"/>
      <c r="L16" s="342"/>
      <c r="M16" s="347" t="s">
        <v>127</v>
      </c>
      <c r="N16" s="348"/>
      <c r="O16" s="349"/>
      <c r="P16" s="349"/>
      <c r="Q16" s="349"/>
      <c r="R16" s="349"/>
      <c r="S16" s="349"/>
      <c r="T16" s="350"/>
    </row>
    <row r="17" spans="1:20" s="105" customFormat="1" ht="11.25" hidden="1" customHeight="1" x14ac:dyDescent="0.25">
      <c r="A17" s="107"/>
      <c r="B17" s="108" t="s">
        <v>128</v>
      </c>
      <c r="C17" s="109"/>
      <c r="D17" s="110"/>
      <c r="E17" s="110"/>
      <c r="F17" s="110"/>
      <c r="G17" s="110"/>
      <c r="H17" s="110"/>
      <c r="I17" s="111"/>
      <c r="J17" s="111"/>
      <c r="L17" s="342"/>
      <c r="M17" s="347" t="s">
        <v>128</v>
      </c>
      <c r="N17" s="348"/>
      <c r="O17" s="349"/>
      <c r="P17" s="349"/>
      <c r="Q17" s="349"/>
      <c r="R17" s="349"/>
      <c r="S17" s="349"/>
      <c r="T17" s="350"/>
    </row>
    <row r="18" spans="1:20" s="105" customFormat="1" ht="11.25" hidden="1" customHeight="1" x14ac:dyDescent="0.25">
      <c r="A18" s="107"/>
      <c r="B18" s="108" t="s">
        <v>129</v>
      </c>
      <c r="C18" s="109"/>
      <c r="D18" s="110"/>
      <c r="E18" s="110"/>
      <c r="F18" s="110"/>
      <c r="G18" s="110"/>
      <c r="H18" s="110"/>
      <c r="I18" s="111"/>
      <c r="J18" s="111"/>
      <c r="L18" s="342"/>
      <c r="M18" s="347" t="s">
        <v>129</v>
      </c>
      <c r="N18" s="348"/>
      <c r="O18" s="349"/>
      <c r="P18" s="349"/>
      <c r="Q18" s="349"/>
      <c r="R18" s="349"/>
      <c r="S18" s="349"/>
      <c r="T18" s="350"/>
    </row>
    <row r="19" spans="1:20" s="105" customFormat="1" ht="11.25" hidden="1" customHeight="1" x14ac:dyDescent="0.25">
      <c r="A19" s="107"/>
      <c r="B19" s="108" t="s">
        <v>21</v>
      </c>
      <c r="C19" s="109"/>
      <c r="D19" s="110"/>
      <c r="E19" s="110"/>
      <c r="F19" s="110"/>
      <c r="G19" s="110"/>
      <c r="H19" s="110"/>
      <c r="I19" s="111"/>
      <c r="J19" s="111"/>
      <c r="L19" s="342"/>
      <c r="M19" s="347" t="s">
        <v>21</v>
      </c>
      <c r="N19" s="348"/>
      <c r="O19" s="349"/>
      <c r="P19" s="349"/>
      <c r="Q19" s="349"/>
      <c r="R19" s="349"/>
      <c r="S19" s="349"/>
      <c r="T19" s="350"/>
    </row>
    <row r="20" spans="1:20" s="105" customFormat="1" ht="11.25" hidden="1" customHeight="1" x14ac:dyDescent="0.25">
      <c r="A20" s="107"/>
      <c r="B20" s="108" t="s">
        <v>130</v>
      </c>
      <c r="C20" s="109"/>
      <c r="D20" s="110"/>
      <c r="E20" s="110"/>
      <c r="F20" s="110"/>
      <c r="G20" s="110"/>
      <c r="H20" s="110"/>
      <c r="I20" s="111"/>
      <c r="J20" s="111"/>
      <c r="L20" s="342"/>
      <c r="M20" s="347" t="s">
        <v>130</v>
      </c>
      <c r="N20" s="348"/>
      <c r="O20" s="349"/>
      <c r="P20" s="349"/>
      <c r="Q20" s="349"/>
      <c r="R20" s="349"/>
      <c r="S20" s="349"/>
      <c r="T20" s="350"/>
    </row>
    <row r="21" spans="1:20" s="105" customFormat="1" ht="11.25" hidden="1" customHeight="1" x14ac:dyDescent="0.25">
      <c r="A21" s="107"/>
      <c r="B21" s="108" t="s">
        <v>131</v>
      </c>
      <c r="C21" s="109"/>
      <c r="D21" s="110"/>
      <c r="E21" s="110"/>
      <c r="F21" s="110"/>
      <c r="G21" s="110"/>
      <c r="H21" s="110"/>
      <c r="I21" s="111"/>
      <c r="J21" s="111"/>
      <c r="L21" s="342"/>
      <c r="M21" s="347" t="s">
        <v>131</v>
      </c>
      <c r="N21" s="348"/>
      <c r="O21" s="349"/>
      <c r="P21" s="349"/>
      <c r="Q21" s="349"/>
      <c r="R21" s="349"/>
      <c r="S21" s="349"/>
      <c r="T21" s="350"/>
    </row>
    <row r="22" spans="1:20" s="105" customFormat="1" ht="11.25" hidden="1" customHeight="1" x14ac:dyDescent="0.25">
      <c r="A22" s="107"/>
      <c r="B22" s="108" t="s">
        <v>132</v>
      </c>
      <c r="C22" s="109"/>
      <c r="D22" s="110"/>
      <c r="E22" s="110"/>
      <c r="F22" s="110"/>
      <c r="G22" s="110"/>
      <c r="H22" s="110"/>
      <c r="I22" s="111"/>
      <c r="J22" s="111"/>
      <c r="L22" s="342"/>
      <c r="M22" s="347" t="s">
        <v>132</v>
      </c>
      <c r="N22" s="348"/>
      <c r="O22" s="349"/>
      <c r="P22" s="349"/>
      <c r="Q22" s="349"/>
      <c r="R22" s="349"/>
      <c r="S22" s="349"/>
      <c r="T22" s="350"/>
    </row>
    <row r="23" spans="1:20" s="105" customFormat="1" ht="114.75" hidden="1" customHeight="1" x14ac:dyDescent="0.25">
      <c r="A23" s="107"/>
      <c r="B23" s="108" t="s">
        <v>133</v>
      </c>
      <c r="C23" s="109"/>
      <c r="D23" s="110"/>
      <c r="E23" s="110"/>
      <c r="F23" s="110"/>
      <c r="G23" s="110"/>
      <c r="H23" s="110"/>
      <c r="I23" s="111"/>
      <c r="J23" s="111"/>
      <c r="L23" s="342"/>
      <c r="M23" s="347" t="s">
        <v>133</v>
      </c>
      <c r="N23" s="348"/>
      <c r="O23" s="349"/>
      <c r="P23" s="349"/>
      <c r="Q23" s="349"/>
      <c r="R23" s="349"/>
      <c r="S23" s="349"/>
      <c r="T23" s="350"/>
    </row>
    <row r="24" spans="1:20" s="333" customFormat="1" ht="13.5" x14ac:dyDescent="0.35">
      <c r="A24" s="329"/>
      <c r="B24" s="330"/>
      <c r="C24" s="331"/>
      <c r="D24" s="596"/>
      <c r="E24" s="597"/>
      <c r="F24" s="331"/>
      <c r="G24" s="331"/>
      <c r="H24" s="331"/>
      <c r="I24" s="331"/>
      <c r="J24" s="332">
        <f t="shared" ref="J24:J42" si="0">(C24*$C$4)+(D24*$D$4)+(F24*$F$4)+(G24*$G$4)</f>
        <v>0</v>
      </c>
      <c r="L24" s="351" t="s">
        <v>114</v>
      </c>
      <c r="M24" s="352" t="s">
        <v>115</v>
      </c>
      <c r="N24" s="353"/>
      <c r="O24" s="600">
        <v>20</v>
      </c>
      <c r="P24" s="601"/>
      <c r="Q24" s="353"/>
      <c r="R24" s="353"/>
      <c r="S24" s="353"/>
      <c r="T24" s="353"/>
    </row>
    <row r="25" spans="1:20" s="333" customFormat="1" ht="13.5" x14ac:dyDescent="0.35">
      <c r="A25" s="334"/>
      <c r="B25" s="335"/>
      <c r="C25" s="336"/>
      <c r="D25" s="596"/>
      <c r="E25" s="597"/>
      <c r="F25" s="336"/>
      <c r="G25" s="336"/>
      <c r="H25" s="336"/>
      <c r="I25" s="336"/>
      <c r="J25" s="337">
        <f t="shared" si="0"/>
        <v>0</v>
      </c>
      <c r="L25" s="354" t="s">
        <v>116</v>
      </c>
      <c r="M25" s="355" t="s">
        <v>117</v>
      </c>
      <c r="N25" s="356"/>
      <c r="O25" s="600">
        <v>10</v>
      </c>
      <c r="P25" s="601"/>
      <c r="Q25" s="356"/>
      <c r="R25" s="356"/>
      <c r="S25" s="356"/>
      <c r="T25" s="356"/>
    </row>
    <row r="26" spans="1:20" s="333" customFormat="1" ht="13.5" x14ac:dyDescent="0.35">
      <c r="A26" s="334"/>
      <c r="B26" s="335"/>
      <c r="C26" s="336"/>
      <c r="D26" s="596"/>
      <c r="E26" s="597"/>
      <c r="F26" s="336"/>
      <c r="G26" s="336"/>
      <c r="H26" s="336"/>
      <c r="I26" s="336"/>
      <c r="J26" s="337">
        <f t="shared" si="0"/>
        <v>0</v>
      </c>
      <c r="L26" s="354" t="s">
        <v>118</v>
      </c>
      <c r="M26" s="355" t="s">
        <v>119</v>
      </c>
      <c r="N26" s="356"/>
      <c r="O26" s="600"/>
      <c r="P26" s="601"/>
      <c r="Q26" s="356"/>
      <c r="R26" s="356"/>
      <c r="S26" s="356">
        <v>10</v>
      </c>
      <c r="T26" s="356"/>
    </row>
    <row r="27" spans="1:20" s="333" customFormat="1" ht="13.5" x14ac:dyDescent="0.35">
      <c r="A27" s="334"/>
      <c r="B27" s="335"/>
      <c r="C27" s="336"/>
      <c r="D27" s="596"/>
      <c r="E27" s="597"/>
      <c r="F27" s="336"/>
      <c r="G27" s="336"/>
      <c r="H27" s="336"/>
      <c r="I27" s="336"/>
      <c r="J27" s="337">
        <f t="shared" si="0"/>
        <v>0</v>
      </c>
      <c r="L27" s="354" t="s">
        <v>120</v>
      </c>
      <c r="M27" s="355" t="s">
        <v>121</v>
      </c>
      <c r="N27" s="356"/>
      <c r="O27" s="600">
        <v>10</v>
      </c>
      <c r="P27" s="601"/>
      <c r="Q27" s="356"/>
      <c r="R27" s="356"/>
      <c r="S27" s="356"/>
      <c r="T27" s="356"/>
    </row>
    <row r="28" spans="1:20" s="333" customFormat="1" ht="13.5" x14ac:dyDescent="0.35">
      <c r="A28" s="334"/>
      <c r="B28" s="335"/>
      <c r="C28" s="336"/>
      <c r="D28" s="596"/>
      <c r="E28" s="597"/>
      <c r="F28" s="336"/>
      <c r="G28" s="336"/>
      <c r="H28" s="336"/>
      <c r="I28" s="336"/>
      <c r="J28" s="337">
        <f t="shared" si="0"/>
        <v>0</v>
      </c>
      <c r="L28" s="354" t="s">
        <v>242</v>
      </c>
      <c r="M28" s="355" t="s">
        <v>122</v>
      </c>
      <c r="N28" s="356"/>
      <c r="O28" s="600">
        <v>15</v>
      </c>
      <c r="P28" s="601"/>
      <c r="Q28" s="356"/>
      <c r="R28" s="356"/>
      <c r="S28" s="356"/>
      <c r="T28" s="356"/>
    </row>
    <row r="29" spans="1:20" s="333" customFormat="1" ht="13.5" x14ac:dyDescent="0.35">
      <c r="A29" s="334"/>
      <c r="B29" s="335"/>
      <c r="C29" s="336"/>
      <c r="D29" s="596"/>
      <c r="E29" s="597"/>
      <c r="F29" s="336"/>
      <c r="G29" s="336"/>
      <c r="H29" s="336"/>
      <c r="I29" s="336"/>
      <c r="J29" s="337">
        <f t="shared" si="0"/>
        <v>0</v>
      </c>
      <c r="L29" s="354"/>
      <c r="M29" s="355" t="s">
        <v>123</v>
      </c>
      <c r="N29" s="356"/>
      <c r="O29" s="600"/>
      <c r="P29" s="601"/>
      <c r="Q29" s="356"/>
      <c r="R29" s="356"/>
      <c r="S29" s="356">
        <v>15</v>
      </c>
      <c r="T29" s="356"/>
    </row>
    <row r="30" spans="1:20" s="333" customFormat="1" ht="13.5" x14ac:dyDescent="0.35">
      <c r="A30" s="334"/>
      <c r="B30" s="335"/>
      <c r="C30" s="336"/>
      <c r="D30" s="596"/>
      <c r="E30" s="597"/>
      <c r="F30" s="336"/>
      <c r="G30" s="336"/>
      <c r="H30" s="336"/>
      <c r="I30" s="336"/>
      <c r="J30" s="337">
        <f t="shared" si="0"/>
        <v>0</v>
      </c>
      <c r="L30" s="354"/>
      <c r="M30" s="355" t="s">
        <v>124</v>
      </c>
      <c r="N30" s="356"/>
      <c r="O30" s="600"/>
      <c r="P30" s="601"/>
      <c r="Q30" s="356"/>
      <c r="R30" s="356"/>
      <c r="S30" s="356">
        <v>60</v>
      </c>
      <c r="T30" s="356"/>
    </row>
    <row r="31" spans="1:20" s="333" customFormat="1" ht="13.5" x14ac:dyDescent="0.35">
      <c r="A31" s="334"/>
      <c r="B31" s="335"/>
      <c r="C31" s="336"/>
      <c r="D31" s="596"/>
      <c r="E31" s="597"/>
      <c r="F31" s="336"/>
      <c r="G31" s="336"/>
      <c r="H31" s="336"/>
      <c r="I31" s="336"/>
      <c r="J31" s="337">
        <f t="shared" si="0"/>
        <v>0</v>
      </c>
      <c r="L31" s="354"/>
      <c r="M31" s="355" t="s">
        <v>125</v>
      </c>
      <c r="N31" s="356"/>
      <c r="O31" s="600"/>
      <c r="P31" s="601"/>
      <c r="Q31" s="356"/>
      <c r="R31" s="356">
        <v>20</v>
      </c>
      <c r="S31" s="356"/>
      <c r="T31" s="356"/>
    </row>
    <row r="32" spans="1:20" s="333" customFormat="1" ht="13.5" x14ac:dyDescent="0.35">
      <c r="A32" s="334"/>
      <c r="B32" s="335"/>
      <c r="C32" s="336"/>
      <c r="D32" s="596"/>
      <c r="E32" s="597"/>
      <c r="F32" s="336"/>
      <c r="G32" s="336"/>
      <c r="H32" s="336"/>
      <c r="I32" s="336"/>
      <c r="J32" s="337">
        <f t="shared" si="0"/>
        <v>0</v>
      </c>
      <c r="L32" s="354"/>
      <c r="M32" s="355" t="s">
        <v>126</v>
      </c>
      <c r="N32" s="356"/>
      <c r="O32" s="600"/>
      <c r="P32" s="601"/>
      <c r="Q32" s="356"/>
      <c r="R32" s="356"/>
      <c r="S32" s="356"/>
      <c r="T32" s="356">
        <v>50</v>
      </c>
    </row>
    <row r="33" spans="1:20" s="333" customFormat="1" ht="27" x14ac:dyDescent="0.35">
      <c r="A33" s="334"/>
      <c r="B33" s="335"/>
      <c r="C33" s="336"/>
      <c r="D33" s="596"/>
      <c r="E33" s="597"/>
      <c r="F33" s="336"/>
      <c r="G33" s="336"/>
      <c r="H33" s="336"/>
      <c r="I33" s="336"/>
      <c r="J33" s="337">
        <f t="shared" si="0"/>
        <v>0</v>
      </c>
      <c r="L33" s="354"/>
      <c r="M33" s="355" t="s">
        <v>246</v>
      </c>
      <c r="N33" s="356"/>
      <c r="O33" s="600">
        <v>150</v>
      </c>
      <c r="P33" s="601"/>
      <c r="Q33" s="356"/>
      <c r="R33" s="356"/>
      <c r="S33" s="356"/>
      <c r="T33" s="356"/>
    </row>
    <row r="34" spans="1:20" s="333" customFormat="1" ht="13.5" x14ac:dyDescent="0.35">
      <c r="A34" s="334"/>
      <c r="B34" s="335"/>
      <c r="C34" s="336"/>
      <c r="D34" s="596"/>
      <c r="E34" s="597"/>
      <c r="F34" s="336"/>
      <c r="G34" s="336"/>
      <c r="H34" s="336"/>
      <c r="I34" s="336"/>
      <c r="J34" s="337">
        <f t="shared" si="0"/>
        <v>0</v>
      </c>
      <c r="L34" s="354"/>
      <c r="M34" s="355" t="s">
        <v>247</v>
      </c>
      <c r="N34" s="356"/>
      <c r="O34" s="600"/>
      <c r="P34" s="601"/>
      <c r="Q34" s="356">
        <v>100</v>
      </c>
      <c r="R34" s="356"/>
      <c r="S34" s="356"/>
      <c r="T34" s="356"/>
    </row>
    <row r="35" spans="1:20" s="333" customFormat="1" ht="13.5" x14ac:dyDescent="0.35">
      <c r="A35" s="334"/>
      <c r="B35" s="335"/>
      <c r="C35" s="336"/>
      <c r="D35" s="596"/>
      <c r="E35" s="597"/>
      <c r="F35" s="336"/>
      <c r="G35" s="336"/>
      <c r="H35" s="336"/>
      <c r="I35" s="336"/>
      <c r="J35" s="337">
        <f t="shared" si="0"/>
        <v>0</v>
      </c>
      <c r="L35" s="354"/>
      <c r="M35" s="355" t="s">
        <v>128</v>
      </c>
      <c r="N35" s="356">
        <v>700</v>
      </c>
      <c r="O35" s="600"/>
      <c r="P35" s="601"/>
      <c r="Q35" s="356"/>
      <c r="R35" s="356"/>
      <c r="S35" s="356"/>
      <c r="T35" s="356"/>
    </row>
    <row r="36" spans="1:20" s="333" customFormat="1" ht="13.5" x14ac:dyDescent="0.35">
      <c r="A36" s="334"/>
      <c r="B36" s="335"/>
      <c r="C36" s="336"/>
      <c r="D36" s="596"/>
      <c r="E36" s="597"/>
      <c r="F36" s="336"/>
      <c r="G36" s="336"/>
      <c r="H36" s="336"/>
      <c r="I36" s="336"/>
      <c r="J36" s="337">
        <f t="shared" si="0"/>
        <v>0</v>
      </c>
      <c r="L36" s="354"/>
      <c r="M36" s="355" t="s">
        <v>129</v>
      </c>
      <c r="N36" s="356"/>
      <c r="O36" s="600"/>
      <c r="P36" s="601"/>
      <c r="Q36" s="356"/>
      <c r="R36" s="356"/>
      <c r="S36" s="356"/>
      <c r="T36" s="356">
        <v>130</v>
      </c>
    </row>
    <row r="37" spans="1:20" s="333" customFormat="1" ht="13.5" x14ac:dyDescent="0.35">
      <c r="A37" s="334"/>
      <c r="B37" s="335"/>
      <c r="C37" s="336"/>
      <c r="D37" s="596"/>
      <c r="E37" s="597"/>
      <c r="F37" s="336"/>
      <c r="G37" s="336"/>
      <c r="H37" s="336"/>
      <c r="I37" s="336"/>
      <c r="J37" s="337">
        <f t="shared" si="0"/>
        <v>0</v>
      </c>
      <c r="L37" s="354"/>
      <c r="M37" s="355" t="s">
        <v>21</v>
      </c>
      <c r="N37" s="356"/>
      <c r="O37" s="600"/>
      <c r="P37" s="601"/>
      <c r="Q37" s="356"/>
      <c r="R37" s="356"/>
      <c r="S37" s="356"/>
      <c r="T37" s="356">
        <v>300</v>
      </c>
    </row>
    <row r="38" spans="1:20" s="333" customFormat="1" ht="13.5" x14ac:dyDescent="0.35">
      <c r="A38" s="334"/>
      <c r="B38" s="335"/>
      <c r="C38" s="336"/>
      <c r="D38" s="596"/>
      <c r="E38" s="597"/>
      <c r="F38" s="336"/>
      <c r="G38" s="336"/>
      <c r="H38" s="336"/>
      <c r="I38" s="336"/>
      <c r="J38" s="337">
        <f t="shared" si="0"/>
        <v>0</v>
      </c>
      <c r="L38" s="354"/>
      <c r="M38" s="355" t="s">
        <v>130</v>
      </c>
      <c r="N38" s="356"/>
      <c r="O38" s="600"/>
      <c r="P38" s="601"/>
      <c r="Q38" s="356"/>
      <c r="R38" s="356"/>
      <c r="S38" s="356"/>
      <c r="T38" s="356">
        <v>50</v>
      </c>
    </row>
    <row r="39" spans="1:20" s="333" customFormat="1" ht="13.5" x14ac:dyDescent="0.35">
      <c r="A39" s="334"/>
      <c r="B39" s="335"/>
      <c r="C39" s="336"/>
      <c r="D39" s="596"/>
      <c r="E39" s="597"/>
      <c r="F39" s="336"/>
      <c r="G39" s="336"/>
      <c r="H39" s="336"/>
      <c r="I39" s="336"/>
      <c r="J39" s="337">
        <f t="shared" si="0"/>
        <v>0</v>
      </c>
      <c r="L39" s="354"/>
      <c r="M39" s="355" t="s">
        <v>131</v>
      </c>
      <c r="N39" s="356"/>
      <c r="O39" s="600"/>
      <c r="P39" s="601"/>
      <c r="Q39" s="356"/>
      <c r="R39" s="356"/>
      <c r="S39" s="356"/>
      <c r="T39" s="356">
        <v>10</v>
      </c>
    </row>
    <row r="40" spans="1:20" s="333" customFormat="1" ht="13.5" x14ac:dyDescent="0.35">
      <c r="A40" s="334"/>
      <c r="B40" s="335"/>
      <c r="C40" s="336"/>
      <c r="D40" s="596"/>
      <c r="E40" s="597"/>
      <c r="F40" s="336"/>
      <c r="G40" s="336"/>
      <c r="H40" s="336"/>
      <c r="I40" s="336"/>
      <c r="J40" s="337">
        <f t="shared" si="0"/>
        <v>0</v>
      </c>
      <c r="L40" s="354"/>
      <c r="M40" s="355" t="s">
        <v>132</v>
      </c>
      <c r="N40" s="356"/>
      <c r="O40" s="600"/>
      <c r="P40" s="601"/>
      <c r="Q40" s="356"/>
      <c r="R40" s="356"/>
      <c r="S40" s="356"/>
      <c r="T40" s="356">
        <v>20</v>
      </c>
    </row>
    <row r="41" spans="1:20" s="333" customFormat="1" ht="13.5" x14ac:dyDescent="0.35">
      <c r="A41" s="334"/>
      <c r="B41" s="335"/>
      <c r="C41" s="336"/>
      <c r="D41" s="596"/>
      <c r="E41" s="597"/>
      <c r="F41" s="336"/>
      <c r="G41" s="336"/>
      <c r="H41" s="336"/>
      <c r="I41" s="336"/>
      <c r="J41" s="337">
        <f t="shared" si="0"/>
        <v>0</v>
      </c>
      <c r="L41" s="354"/>
      <c r="M41" s="355" t="s">
        <v>133</v>
      </c>
      <c r="N41" s="356"/>
      <c r="O41" s="600"/>
      <c r="P41" s="601"/>
      <c r="Q41" s="356"/>
      <c r="R41" s="356"/>
      <c r="S41" s="356">
        <v>5</v>
      </c>
      <c r="T41" s="356"/>
    </row>
    <row r="42" spans="1:20" s="333" customFormat="1" ht="13.5" x14ac:dyDescent="0.35">
      <c r="A42" s="334"/>
      <c r="B42" s="335"/>
      <c r="C42" s="336"/>
      <c r="D42" s="596"/>
      <c r="E42" s="597"/>
      <c r="F42" s="336"/>
      <c r="G42" s="336"/>
      <c r="H42" s="336"/>
      <c r="I42" s="336"/>
      <c r="J42" s="337">
        <f t="shared" si="0"/>
        <v>0</v>
      </c>
      <c r="L42" s="354"/>
      <c r="M42" s="355" t="s">
        <v>243</v>
      </c>
      <c r="N42" s="356"/>
      <c r="O42" s="600"/>
      <c r="P42" s="601"/>
      <c r="Q42" s="356"/>
      <c r="R42" s="356"/>
      <c r="S42" s="356"/>
      <c r="T42" s="356">
        <v>20</v>
      </c>
    </row>
    <row r="43" spans="1:20" s="333" customFormat="1" ht="13.5" x14ac:dyDescent="0.35">
      <c r="A43" s="334"/>
      <c r="B43" s="335"/>
      <c r="C43" s="336"/>
      <c r="D43" s="596"/>
      <c r="E43" s="597"/>
      <c r="F43" s="336"/>
      <c r="G43" s="336"/>
      <c r="H43" s="336"/>
      <c r="I43" s="336"/>
      <c r="J43" s="337">
        <f t="shared" ref="J43:J68" si="1">(C43*$C$4)+(D43*$D$4)+(E43*$E$4)+(F43*$F$4)+(G43*$G$4)</f>
        <v>0</v>
      </c>
      <c r="L43" s="354"/>
      <c r="M43" s="355" t="s">
        <v>244</v>
      </c>
      <c r="N43" s="356"/>
      <c r="O43" s="600">
        <v>15</v>
      </c>
      <c r="P43" s="601"/>
      <c r="Q43" s="356"/>
      <c r="R43" s="356"/>
      <c r="S43" s="356"/>
      <c r="T43" s="356"/>
    </row>
    <row r="44" spans="1:20" s="333" customFormat="1" ht="13.5" x14ac:dyDescent="0.35">
      <c r="A44" s="334"/>
      <c r="B44" s="335"/>
      <c r="C44" s="336"/>
      <c r="D44" s="596"/>
      <c r="E44" s="597"/>
      <c r="F44" s="336"/>
      <c r="G44" s="336"/>
      <c r="H44" s="336"/>
      <c r="I44" s="336"/>
      <c r="J44" s="337">
        <f t="shared" si="1"/>
        <v>0</v>
      </c>
      <c r="L44" s="354"/>
      <c r="M44" s="355" t="s">
        <v>245</v>
      </c>
      <c r="N44" s="356"/>
      <c r="O44" s="600"/>
      <c r="P44" s="601"/>
      <c r="Q44" s="356"/>
      <c r="R44" s="356"/>
      <c r="S44" s="356"/>
      <c r="T44" s="356"/>
    </row>
    <row r="45" spans="1:20" s="333" customFormat="1" ht="13.5" x14ac:dyDescent="0.35">
      <c r="A45" s="334"/>
      <c r="B45" s="335"/>
      <c r="C45" s="336"/>
      <c r="D45" s="596"/>
      <c r="E45" s="597"/>
      <c r="F45" s="336"/>
      <c r="G45" s="336"/>
      <c r="H45" s="336"/>
      <c r="I45" s="336"/>
      <c r="J45" s="337">
        <f t="shared" si="1"/>
        <v>0</v>
      </c>
      <c r="L45" s="354"/>
      <c r="M45" s="355" t="s">
        <v>241</v>
      </c>
      <c r="N45" s="356"/>
      <c r="O45" s="600">
        <v>20</v>
      </c>
      <c r="P45" s="601"/>
      <c r="Q45" s="356"/>
      <c r="R45" s="356"/>
      <c r="S45" s="356"/>
      <c r="T45" s="356">
        <v>5</v>
      </c>
    </row>
    <row r="46" spans="1:20" s="333" customFormat="1" ht="13.5" x14ac:dyDescent="0.35">
      <c r="A46" s="334"/>
      <c r="B46" s="335"/>
      <c r="C46" s="336"/>
      <c r="D46" s="596"/>
      <c r="E46" s="597"/>
      <c r="F46" s="336"/>
      <c r="G46" s="336"/>
      <c r="H46" s="336"/>
      <c r="I46" s="336"/>
      <c r="J46" s="337">
        <f t="shared" si="1"/>
        <v>0</v>
      </c>
      <c r="L46" s="354"/>
      <c r="M46" s="355" t="s">
        <v>248</v>
      </c>
      <c r="N46" s="356"/>
      <c r="O46" s="600"/>
      <c r="P46" s="601"/>
      <c r="Q46" s="356"/>
      <c r="R46" s="356"/>
      <c r="S46" s="356"/>
      <c r="T46" s="356">
        <v>10</v>
      </c>
    </row>
    <row r="47" spans="1:20" s="333" customFormat="1" ht="13.5" x14ac:dyDescent="0.35">
      <c r="A47" s="334"/>
      <c r="B47" s="335"/>
      <c r="C47" s="336"/>
      <c r="D47" s="596"/>
      <c r="E47" s="597"/>
      <c r="F47" s="336"/>
      <c r="G47" s="336"/>
      <c r="H47" s="336"/>
      <c r="I47" s="336"/>
      <c r="J47" s="337">
        <f t="shared" si="1"/>
        <v>0</v>
      </c>
    </row>
    <row r="48" spans="1:20" s="333" customFormat="1" ht="13.5" x14ac:dyDescent="0.35">
      <c r="A48" s="334"/>
      <c r="B48" s="335"/>
      <c r="C48" s="336"/>
      <c r="D48" s="596"/>
      <c r="E48" s="597"/>
      <c r="F48" s="336"/>
      <c r="G48" s="336"/>
      <c r="H48" s="336"/>
      <c r="I48" s="336"/>
      <c r="J48" s="337">
        <f t="shared" si="1"/>
        <v>0</v>
      </c>
    </row>
    <row r="49" spans="1:10" s="333" customFormat="1" ht="13.5" x14ac:dyDescent="0.35">
      <c r="A49" s="334"/>
      <c r="B49" s="335"/>
      <c r="C49" s="336"/>
      <c r="D49" s="596"/>
      <c r="E49" s="597"/>
      <c r="F49" s="336"/>
      <c r="G49" s="336"/>
      <c r="H49" s="336"/>
      <c r="I49" s="336"/>
      <c r="J49" s="337">
        <f t="shared" si="1"/>
        <v>0</v>
      </c>
    </row>
    <row r="50" spans="1:10" s="333" customFormat="1" ht="13.5" x14ac:dyDescent="0.35">
      <c r="A50" s="334"/>
      <c r="B50" s="335"/>
      <c r="C50" s="336"/>
      <c r="D50" s="596"/>
      <c r="E50" s="597"/>
      <c r="F50" s="336"/>
      <c r="G50" s="336"/>
      <c r="H50" s="336"/>
      <c r="I50" s="336"/>
      <c r="J50" s="337">
        <f t="shared" si="1"/>
        <v>0</v>
      </c>
    </row>
    <row r="51" spans="1:10" s="333" customFormat="1" ht="13.5" x14ac:dyDescent="0.35">
      <c r="A51" s="334"/>
      <c r="B51" s="335"/>
      <c r="C51" s="336"/>
      <c r="D51" s="596"/>
      <c r="E51" s="597"/>
      <c r="F51" s="336"/>
      <c r="G51" s="336"/>
      <c r="H51" s="336"/>
      <c r="I51" s="336"/>
      <c r="J51" s="337">
        <f t="shared" si="1"/>
        <v>0</v>
      </c>
    </row>
    <row r="52" spans="1:10" s="333" customFormat="1" ht="13.5" x14ac:dyDescent="0.35">
      <c r="A52" s="329"/>
      <c r="B52" s="330"/>
      <c r="C52" s="331"/>
      <c r="D52" s="598"/>
      <c r="E52" s="599"/>
      <c r="F52" s="331"/>
      <c r="G52" s="331"/>
      <c r="H52" s="331"/>
      <c r="I52" s="331"/>
      <c r="J52" s="332">
        <f t="shared" si="1"/>
        <v>0</v>
      </c>
    </row>
    <row r="53" spans="1:10" s="333" customFormat="1" ht="13.5" x14ac:dyDescent="0.35">
      <c r="A53" s="334"/>
      <c r="B53" s="335"/>
      <c r="C53" s="336"/>
      <c r="D53" s="596"/>
      <c r="E53" s="597"/>
      <c r="F53" s="336"/>
      <c r="G53" s="336"/>
      <c r="H53" s="336"/>
      <c r="I53" s="336"/>
      <c r="J53" s="337">
        <f t="shared" si="1"/>
        <v>0</v>
      </c>
    </row>
    <row r="54" spans="1:10" s="333" customFormat="1" ht="13.5" x14ac:dyDescent="0.35">
      <c r="A54" s="334"/>
      <c r="B54" s="335"/>
      <c r="C54" s="336"/>
      <c r="D54" s="596"/>
      <c r="E54" s="597"/>
      <c r="F54" s="336"/>
      <c r="G54" s="336"/>
      <c r="H54" s="336"/>
      <c r="I54" s="336"/>
      <c r="J54" s="337">
        <f t="shared" si="1"/>
        <v>0</v>
      </c>
    </row>
    <row r="55" spans="1:10" s="333" customFormat="1" ht="13.5" x14ac:dyDescent="0.35">
      <c r="A55" s="334"/>
      <c r="B55" s="335"/>
      <c r="C55" s="336"/>
      <c r="D55" s="596"/>
      <c r="E55" s="597"/>
      <c r="F55" s="336"/>
      <c r="G55" s="336"/>
      <c r="H55" s="336"/>
      <c r="I55" s="336"/>
      <c r="J55" s="337">
        <f t="shared" si="1"/>
        <v>0</v>
      </c>
    </row>
    <row r="56" spans="1:10" s="333" customFormat="1" ht="13.5" x14ac:dyDescent="0.35">
      <c r="A56" s="334"/>
      <c r="B56" s="335"/>
      <c r="C56" s="336"/>
      <c r="D56" s="596"/>
      <c r="E56" s="597"/>
      <c r="F56" s="336"/>
      <c r="G56" s="336"/>
      <c r="H56" s="336"/>
      <c r="I56" s="336"/>
      <c r="J56" s="337">
        <f t="shared" si="1"/>
        <v>0</v>
      </c>
    </row>
    <row r="57" spans="1:10" s="333" customFormat="1" ht="13.5" x14ac:dyDescent="0.35">
      <c r="A57" s="334"/>
      <c r="B57" s="335"/>
      <c r="C57" s="336"/>
      <c r="D57" s="596"/>
      <c r="E57" s="597"/>
      <c r="F57" s="336"/>
      <c r="G57" s="336"/>
      <c r="H57" s="336"/>
      <c r="I57" s="336"/>
      <c r="J57" s="337">
        <f t="shared" si="1"/>
        <v>0</v>
      </c>
    </row>
    <row r="58" spans="1:10" s="333" customFormat="1" ht="13.5" x14ac:dyDescent="0.35">
      <c r="A58" s="334"/>
      <c r="B58" s="335"/>
      <c r="C58" s="336"/>
      <c r="D58" s="596"/>
      <c r="E58" s="597"/>
      <c r="F58" s="336"/>
      <c r="G58" s="336"/>
      <c r="H58" s="336"/>
      <c r="I58" s="336"/>
      <c r="J58" s="337">
        <f t="shared" si="1"/>
        <v>0</v>
      </c>
    </row>
    <row r="59" spans="1:10" s="333" customFormat="1" ht="13.5" x14ac:dyDescent="0.35">
      <c r="A59" s="334"/>
      <c r="B59" s="335"/>
      <c r="C59" s="336"/>
      <c r="D59" s="596"/>
      <c r="E59" s="597"/>
      <c r="F59" s="336"/>
      <c r="G59" s="336"/>
      <c r="H59" s="336"/>
      <c r="I59" s="336"/>
      <c r="J59" s="337">
        <f t="shared" si="1"/>
        <v>0</v>
      </c>
    </row>
    <row r="60" spans="1:10" s="333" customFormat="1" ht="13.5" x14ac:dyDescent="0.35">
      <c r="A60" s="334"/>
      <c r="B60" s="335"/>
      <c r="C60" s="336"/>
      <c r="D60" s="596"/>
      <c r="E60" s="597"/>
      <c r="F60" s="336"/>
      <c r="G60" s="336"/>
      <c r="H60" s="336"/>
      <c r="I60" s="336"/>
      <c r="J60" s="337">
        <f t="shared" si="1"/>
        <v>0</v>
      </c>
    </row>
    <row r="61" spans="1:10" s="333" customFormat="1" ht="13.5" x14ac:dyDescent="0.35">
      <c r="A61" s="334"/>
      <c r="B61" s="335"/>
      <c r="C61" s="336"/>
      <c r="D61" s="596"/>
      <c r="E61" s="597"/>
      <c r="F61" s="336"/>
      <c r="G61" s="336"/>
      <c r="H61" s="336"/>
      <c r="I61" s="336"/>
      <c r="J61" s="337">
        <f t="shared" si="1"/>
        <v>0</v>
      </c>
    </row>
    <row r="62" spans="1:10" s="333" customFormat="1" ht="13.5" x14ac:dyDescent="0.35">
      <c r="A62" s="334"/>
      <c r="B62" s="335"/>
      <c r="C62" s="336"/>
      <c r="D62" s="596"/>
      <c r="E62" s="597"/>
      <c r="F62" s="336"/>
      <c r="G62" s="336"/>
      <c r="H62" s="336"/>
      <c r="I62" s="336"/>
      <c r="J62" s="337">
        <f t="shared" si="1"/>
        <v>0</v>
      </c>
    </row>
    <row r="63" spans="1:10" s="333" customFormat="1" ht="13.5" x14ac:dyDescent="0.35">
      <c r="A63" s="334"/>
      <c r="B63" s="335"/>
      <c r="C63" s="336"/>
      <c r="D63" s="596"/>
      <c r="E63" s="597"/>
      <c r="F63" s="336"/>
      <c r="G63" s="336"/>
      <c r="H63" s="336"/>
      <c r="I63" s="336"/>
      <c r="J63" s="337">
        <f t="shared" si="1"/>
        <v>0</v>
      </c>
    </row>
    <row r="64" spans="1:10" s="333" customFormat="1" ht="13.5" x14ac:dyDescent="0.35">
      <c r="A64" s="334"/>
      <c r="B64" s="335"/>
      <c r="C64" s="336"/>
      <c r="D64" s="596"/>
      <c r="E64" s="597"/>
      <c r="F64" s="336"/>
      <c r="G64" s="336"/>
      <c r="H64" s="336"/>
      <c r="I64" s="336"/>
      <c r="J64" s="337">
        <f t="shared" si="1"/>
        <v>0</v>
      </c>
    </row>
    <row r="65" spans="1:244" s="333" customFormat="1" ht="13.5" x14ac:dyDescent="0.35">
      <c r="A65" s="334"/>
      <c r="B65" s="335"/>
      <c r="C65" s="336"/>
      <c r="D65" s="596"/>
      <c r="E65" s="597"/>
      <c r="F65" s="336"/>
      <c r="G65" s="336"/>
      <c r="H65" s="336"/>
      <c r="I65" s="336"/>
      <c r="J65" s="337">
        <f t="shared" si="1"/>
        <v>0</v>
      </c>
    </row>
    <row r="66" spans="1:244" s="333" customFormat="1" ht="13.5" x14ac:dyDescent="0.35">
      <c r="A66" s="334"/>
      <c r="B66" s="335"/>
      <c r="C66" s="336"/>
      <c r="D66" s="596"/>
      <c r="E66" s="597"/>
      <c r="F66" s="336"/>
      <c r="G66" s="336"/>
      <c r="H66" s="336"/>
      <c r="I66" s="336"/>
      <c r="J66" s="337">
        <f t="shared" si="1"/>
        <v>0</v>
      </c>
    </row>
    <row r="67" spans="1:244" s="333" customFormat="1" ht="13.5" x14ac:dyDescent="0.35">
      <c r="A67" s="334"/>
      <c r="B67" s="335"/>
      <c r="C67" s="336"/>
      <c r="D67" s="596"/>
      <c r="E67" s="597"/>
      <c r="F67" s="336"/>
      <c r="G67" s="336"/>
      <c r="H67" s="336"/>
      <c r="I67" s="336"/>
      <c r="J67" s="337">
        <f t="shared" si="1"/>
        <v>0</v>
      </c>
    </row>
    <row r="68" spans="1:244" s="333" customFormat="1" ht="13.5" x14ac:dyDescent="0.35">
      <c r="A68" s="334"/>
      <c r="B68" s="335"/>
      <c r="C68" s="336"/>
      <c r="D68" s="596"/>
      <c r="E68" s="597"/>
      <c r="F68" s="336"/>
      <c r="G68" s="336"/>
      <c r="H68" s="336"/>
      <c r="I68" s="336"/>
      <c r="J68" s="337">
        <f t="shared" si="1"/>
        <v>0</v>
      </c>
    </row>
    <row r="69" spans="1:244" ht="12.75" customHeight="1" x14ac:dyDescent="0.2">
      <c r="A69" s="112"/>
      <c r="B69" s="113" t="s">
        <v>134</v>
      </c>
      <c r="C69" s="114">
        <f>SUM(C24:C68)</f>
        <v>0</v>
      </c>
      <c r="D69" s="594">
        <f>SUM(D24:E68)</f>
        <v>0</v>
      </c>
      <c r="E69" s="595"/>
      <c r="F69" s="114">
        <f>SUM(F24:F68)</f>
        <v>0</v>
      </c>
      <c r="G69" s="114">
        <f>SUM(G24:G68)</f>
        <v>0</v>
      </c>
      <c r="H69" s="114">
        <f>SUM(H24:H68)</f>
        <v>0</v>
      </c>
      <c r="I69" s="114">
        <f>SUM(I24:I68)</f>
        <v>0</v>
      </c>
      <c r="J69" s="290">
        <f>SUM(J24:J68)</f>
        <v>0</v>
      </c>
    </row>
    <row r="70" spans="1:244" ht="12" customHeight="1" thickBot="1" x14ac:dyDescent="0.25">
      <c r="B70" s="115" t="s">
        <v>135</v>
      </c>
      <c r="C70" s="116">
        <f>C69+D69+H69+I69+F69+G69</f>
        <v>0</v>
      </c>
      <c r="D70" s="270"/>
      <c r="E70" s="271"/>
      <c r="F70" s="271"/>
      <c r="G70" s="271"/>
      <c r="H70" s="581" t="s">
        <v>235</v>
      </c>
      <c r="I70" s="271"/>
      <c r="J70" s="291"/>
      <c r="K70" s="162"/>
      <c r="IJ70" s="162"/>
    </row>
    <row r="71" spans="1:244" ht="12.75" customHeight="1" x14ac:dyDescent="0.2">
      <c r="B71" s="585" t="s">
        <v>136</v>
      </c>
      <c r="C71" s="586"/>
      <c r="D71" s="117"/>
      <c r="E71" s="118"/>
      <c r="F71" s="119"/>
      <c r="G71" s="119"/>
      <c r="H71" s="582"/>
      <c r="I71" s="120"/>
      <c r="J71" s="272"/>
    </row>
    <row r="72" spans="1:244" ht="13.5" x14ac:dyDescent="0.3">
      <c r="B72" s="121" t="s">
        <v>137</v>
      </c>
      <c r="C72" s="122"/>
      <c r="D72" s="123">
        <f>C69+D69+F69+G69</f>
        <v>0</v>
      </c>
      <c r="E72" s="124">
        <f>IF(D74=0,0,(D72/D74))</f>
        <v>0</v>
      </c>
      <c r="F72" s="273"/>
      <c r="G72" s="273"/>
      <c r="H72" s="582"/>
      <c r="I72" s="274"/>
      <c r="J72" s="294">
        <f>$H$69*$E$72*$H$4</f>
        <v>0</v>
      </c>
    </row>
    <row r="73" spans="1:244" x14ac:dyDescent="0.2">
      <c r="B73" s="126" t="s">
        <v>138</v>
      </c>
      <c r="C73" s="127"/>
      <c r="D73" s="128">
        <f>I69</f>
        <v>0</v>
      </c>
      <c r="E73" s="129">
        <f>IF(D74=0,0,(D73/D74))</f>
        <v>0</v>
      </c>
      <c r="F73" s="130"/>
      <c r="G73" s="131"/>
      <c r="I73" s="120"/>
      <c r="J73" s="272"/>
    </row>
    <row r="74" spans="1:244" ht="10.5" thickBot="1" x14ac:dyDescent="0.25">
      <c r="B74" s="132" t="s">
        <v>139</v>
      </c>
      <c r="C74" s="133"/>
      <c r="D74" s="134">
        <f>SUM(D72:D73)</f>
        <v>0</v>
      </c>
      <c r="E74" s="135" t="s">
        <v>49</v>
      </c>
      <c r="F74" s="125"/>
      <c r="G74" s="125"/>
      <c r="I74" s="120"/>
      <c r="J74" s="272"/>
    </row>
    <row r="75" spans="1:244" x14ac:dyDescent="0.2">
      <c r="E75" s="102"/>
      <c r="F75" s="102"/>
      <c r="G75" s="102"/>
      <c r="J75" s="272"/>
    </row>
    <row r="76" spans="1:244" ht="10.5" x14ac:dyDescent="0.25">
      <c r="B76" s="136" t="s">
        <v>140</v>
      </c>
      <c r="C76" s="136" t="s">
        <v>141</v>
      </c>
      <c r="E76" s="102"/>
      <c r="F76" s="102"/>
      <c r="G76" s="102"/>
      <c r="J76" s="272"/>
    </row>
    <row r="77" spans="1:244" x14ac:dyDescent="0.2">
      <c r="B77" s="101" t="s">
        <v>142</v>
      </c>
      <c r="C77" s="137" t="s">
        <v>143</v>
      </c>
      <c r="E77" s="138"/>
      <c r="F77" s="139"/>
      <c r="G77" s="102"/>
      <c r="J77" s="272"/>
    </row>
    <row r="78" spans="1:244" x14ac:dyDescent="0.2">
      <c r="B78" s="101" t="s">
        <v>144</v>
      </c>
      <c r="C78" s="137" t="s">
        <v>145</v>
      </c>
      <c r="E78" s="138"/>
      <c r="F78" s="140"/>
      <c r="G78" s="102"/>
      <c r="J78" s="272"/>
    </row>
    <row r="79" spans="1:244" x14ac:dyDescent="0.2">
      <c r="B79" s="101" t="s">
        <v>146</v>
      </c>
      <c r="C79" s="137">
        <v>390</v>
      </c>
      <c r="E79" s="138"/>
      <c r="F79" s="140"/>
      <c r="G79" s="102"/>
      <c r="J79" s="272"/>
    </row>
    <row r="80" spans="1:244" x14ac:dyDescent="0.2">
      <c r="B80" s="101" t="s">
        <v>147</v>
      </c>
      <c r="C80" s="137">
        <v>490</v>
      </c>
      <c r="E80" s="138"/>
      <c r="F80" s="141"/>
      <c r="G80" s="102"/>
      <c r="J80" s="272"/>
    </row>
    <row r="81" spans="1:10" x14ac:dyDescent="0.2">
      <c r="B81" s="101" t="s">
        <v>148</v>
      </c>
      <c r="C81" s="137">
        <v>590</v>
      </c>
      <c r="E81" s="102"/>
      <c r="G81" s="102"/>
      <c r="J81" s="272"/>
    </row>
    <row r="82" spans="1:10" x14ac:dyDescent="0.2">
      <c r="B82" s="101" t="s">
        <v>149</v>
      </c>
      <c r="C82" s="137" t="s">
        <v>143</v>
      </c>
      <c r="E82" s="102"/>
      <c r="G82" s="102"/>
      <c r="J82" s="272"/>
    </row>
    <row r="83" spans="1:10" x14ac:dyDescent="0.2">
      <c r="B83" s="101" t="s">
        <v>150</v>
      </c>
      <c r="C83" s="137" t="s">
        <v>151</v>
      </c>
      <c r="E83" s="102"/>
      <c r="G83" s="102"/>
      <c r="J83" s="272"/>
    </row>
    <row r="84" spans="1:10" x14ac:dyDescent="0.2">
      <c r="C84" s="137"/>
      <c r="E84" s="142"/>
      <c r="G84" s="102"/>
      <c r="J84" s="272"/>
    </row>
    <row r="85" spans="1:10" s="143" customFormat="1" ht="50.25" customHeight="1" x14ac:dyDescent="0.35">
      <c r="A85" s="587" t="s">
        <v>152</v>
      </c>
      <c r="B85" s="588"/>
      <c r="C85" s="588"/>
      <c r="D85" s="588"/>
      <c r="E85" s="588"/>
      <c r="G85" s="144"/>
      <c r="J85" s="275"/>
    </row>
    <row r="86" spans="1:10" ht="28.5" x14ac:dyDescent="0.2">
      <c r="B86" s="145" t="s">
        <v>153</v>
      </c>
      <c r="C86" s="277">
        <v>0</v>
      </c>
      <c r="E86" s="142"/>
      <c r="F86" s="292">
        <f>SUM(J69:J72)</f>
        <v>0</v>
      </c>
      <c r="G86" s="276"/>
      <c r="H86" s="272"/>
      <c r="I86" s="272"/>
      <c r="J86" s="272"/>
    </row>
    <row r="87" spans="1:10" ht="13.5" x14ac:dyDescent="0.3">
      <c r="C87" s="278"/>
      <c r="E87" s="146" t="s">
        <v>154</v>
      </c>
      <c r="F87" s="293"/>
    </row>
    <row r="88" spans="1:10" ht="36" customHeight="1" x14ac:dyDescent="0.3">
      <c r="A88" s="147" t="s">
        <v>155</v>
      </c>
      <c r="B88" s="148" t="s">
        <v>232</v>
      </c>
      <c r="C88" s="277">
        <v>0</v>
      </c>
      <c r="E88" s="142"/>
      <c r="F88" s="294"/>
      <c r="G88" s="102"/>
    </row>
    <row r="89" spans="1:10" ht="13.5" x14ac:dyDescent="0.3">
      <c r="A89" s="149" t="s">
        <v>155</v>
      </c>
      <c r="B89" s="150" t="s">
        <v>150</v>
      </c>
      <c r="C89" s="279">
        <v>0</v>
      </c>
      <c r="E89" s="142"/>
      <c r="F89" s="294"/>
    </row>
    <row r="90" spans="1:10" ht="14" thickBot="1" x14ac:dyDescent="0.35">
      <c r="B90" s="101" t="s">
        <v>156</v>
      </c>
      <c r="C90" s="280">
        <f>C86-C88-C89</f>
        <v>0</v>
      </c>
      <c r="E90" s="102"/>
      <c r="F90" s="294"/>
    </row>
    <row r="91" spans="1:10" ht="14" thickBot="1" x14ac:dyDescent="0.35">
      <c r="C91" s="262">
        <v>1</v>
      </c>
      <c r="D91" s="151" t="s">
        <v>157</v>
      </c>
      <c r="E91" s="102"/>
      <c r="F91" s="294"/>
    </row>
    <row r="92" spans="1:10" ht="13.5" x14ac:dyDescent="0.3">
      <c r="A92" s="149" t="s">
        <v>155</v>
      </c>
      <c r="B92" s="150" t="s">
        <v>158</v>
      </c>
      <c r="C92" s="281">
        <f>IF(D92=19%,C90/119*19*-C91,C90/116*16*-C91)</f>
        <v>0</v>
      </c>
      <c r="D92" s="298">
        <v>0.19</v>
      </c>
      <c r="E92" s="297" t="s">
        <v>159</v>
      </c>
      <c r="F92" s="295">
        <f>IF(D92=19%,F86/119*19*-C91,F86/116*16*-C91)</f>
        <v>0</v>
      </c>
    </row>
    <row r="93" spans="1:10" ht="13.5" x14ac:dyDescent="0.3">
      <c r="A93" s="152"/>
      <c r="B93" s="101" t="s">
        <v>160</v>
      </c>
      <c r="C93" s="278">
        <f>C90+C92</f>
        <v>0</v>
      </c>
      <c r="E93" s="146" t="s">
        <v>161</v>
      </c>
      <c r="F93" s="294">
        <f>SUM(F86:F92)</f>
        <v>0</v>
      </c>
    </row>
    <row r="94" spans="1:10" ht="14" thickBot="1" x14ac:dyDescent="0.35">
      <c r="A94" s="152"/>
      <c r="C94" s="261"/>
      <c r="E94" s="146" t="s">
        <v>160</v>
      </c>
      <c r="F94" s="294"/>
    </row>
    <row r="95" spans="1:10" s="155" customFormat="1" ht="25.5" customHeight="1" thickBot="1" x14ac:dyDescent="0.4">
      <c r="A95" s="147" t="s">
        <v>162</v>
      </c>
      <c r="B95" s="148" t="s">
        <v>163</v>
      </c>
      <c r="C95" s="282">
        <v>0</v>
      </c>
      <c r="D95" s="589" t="s">
        <v>164</v>
      </c>
      <c r="E95" s="590"/>
      <c r="F95" s="292"/>
    </row>
    <row r="96" spans="1:10" ht="14" thickBot="1" x14ac:dyDescent="0.35">
      <c r="A96" s="152"/>
      <c r="C96" s="263"/>
      <c r="D96" s="137"/>
      <c r="E96" s="153"/>
      <c r="F96" s="294"/>
    </row>
    <row r="97" spans="1:10" ht="14" thickBot="1" x14ac:dyDescent="0.35">
      <c r="A97" s="152"/>
      <c r="C97" s="283">
        <v>0</v>
      </c>
      <c r="D97" s="591" t="s">
        <v>165</v>
      </c>
      <c r="E97" s="592"/>
      <c r="F97" s="294"/>
    </row>
    <row r="98" spans="1:10" ht="13.5" x14ac:dyDescent="0.3">
      <c r="A98" s="149" t="s">
        <v>162</v>
      </c>
      <c r="B98" s="150" t="s">
        <v>166</v>
      </c>
      <c r="C98" s="284">
        <f>C97*0.8</f>
        <v>0</v>
      </c>
      <c r="E98" s="142"/>
      <c r="F98" s="294"/>
    </row>
    <row r="99" spans="1:10" ht="13.5" x14ac:dyDescent="0.3">
      <c r="B99" s="101" t="s">
        <v>167</v>
      </c>
      <c r="C99" s="278">
        <f>C93+C95+C98</f>
        <v>0</v>
      </c>
      <c r="E99" s="142"/>
      <c r="F99" s="294"/>
    </row>
    <row r="100" spans="1:10" ht="14" thickBot="1" x14ac:dyDescent="0.35">
      <c r="C100" s="261"/>
      <c r="E100" s="142"/>
      <c r="F100" s="294"/>
    </row>
    <row r="101" spans="1:10" ht="14" thickBot="1" x14ac:dyDescent="0.35">
      <c r="C101" s="285">
        <v>0</v>
      </c>
      <c r="D101" s="154" t="s">
        <v>168</v>
      </c>
      <c r="E101" s="142"/>
      <c r="F101" s="294"/>
    </row>
    <row r="102" spans="1:10" ht="13.5" x14ac:dyDescent="0.3">
      <c r="B102" s="101" t="s">
        <v>169</v>
      </c>
      <c r="C102" s="280">
        <f>C101-(C101/119*19*C91)</f>
        <v>0</v>
      </c>
      <c r="E102" s="142"/>
      <c r="F102" s="294"/>
    </row>
    <row r="103" spans="1:10" ht="13.5" x14ac:dyDescent="0.3">
      <c r="A103" s="150"/>
      <c r="B103" s="150" t="s">
        <v>170</v>
      </c>
      <c r="C103" s="286">
        <f>C99*0.16</f>
        <v>0</v>
      </c>
      <c r="E103" s="142"/>
      <c r="F103" s="296"/>
    </row>
    <row r="104" spans="1:10" ht="15" customHeight="1" x14ac:dyDescent="0.3">
      <c r="B104" s="101" t="s">
        <v>171</v>
      </c>
      <c r="C104" s="278">
        <f>C99+(MIN(C102,C103))</f>
        <v>0</v>
      </c>
      <c r="E104" s="146" t="s">
        <v>172</v>
      </c>
      <c r="F104" s="294">
        <f>IF(C102&gt;0,F93*0.16,0)</f>
        <v>0</v>
      </c>
      <c r="G104" s="579" t="s">
        <v>216</v>
      </c>
      <c r="H104" s="579"/>
      <c r="I104" s="579"/>
      <c r="J104" s="579"/>
    </row>
    <row r="105" spans="1:10" ht="13.5" x14ac:dyDescent="0.3">
      <c r="C105" s="261"/>
      <c r="D105" s="593"/>
      <c r="F105" s="294"/>
      <c r="G105" s="579"/>
      <c r="H105" s="579"/>
      <c r="I105" s="579"/>
      <c r="J105" s="579"/>
    </row>
    <row r="106" spans="1:10" ht="13.5" x14ac:dyDescent="0.3">
      <c r="A106" s="150"/>
      <c r="B106" s="150" t="s">
        <v>173</v>
      </c>
      <c r="C106" s="264">
        <f>E72</f>
        <v>0</v>
      </c>
      <c r="D106" s="593"/>
      <c r="F106" s="296"/>
      <c r="G106" s="579"/>
      <c r="H106" s="579"/>
      <c r="I106" s="579"/>
      <c r="J106" s="579"/>
    </row>
    <row r="107" spans="1:10" s="155" customFormat="1" ht="24.75" customHeight="1" x14ac:dyDescent="0.35">
      <c r="B107" s="156" t="s">
        <v>174</v>
      </c>
      <c r="C107" s="287">
        <f>C106*C104</f>
        <v>0</v>
      </c>
      <c r="E107" s="147" t="s">
        <v>191</v>
      </c>
      <c r="F107" s="292">
        <f>F104+F93</f>
        <v>0</v>
      </c>
      <c r="G107" s="579"/>
      <c r="H107" s="579"/>
      <c r="I107" s="579"/>
      <c r="J107" s="579"/>
    </row>
    <row r="108" spans="1:10" s="155" customFormat="1" x14ac:dyDescent="0.35">
      <c r="G108" s="579"/>
      <c r="H108" s="579"/>
      <c r="I108" s="579"/>
      <c r="J108" s="579"/>
    </row>
    <row r="109" spans="1:10" s="155" customFormat="1" x14ac:dyDescent="0.2">
      <c r="C109" s="158"/>
      <c r="D109" s="159" t="s">
        <v>175</v>
      </c>
      <c r="E109" s="101"/>
      <c r="F109" s="101"/>
      <c r="G109" s="579"/>
      <c r="H109" s="579"/>
      <c r="I109" s="579"/>
      <c r="J109" s="579"/>
    </row>
    <row r="110" spans="1:10" ht="12.75" customHeight="1" x14ac:dyDescent="0.25">
      <c r="A110" s="583" t="str">
        <f>IF(C107=0,"mögliche unverbindliche Förderung",IF(C107&lt;10000,"die Bagatellgrenze wurde unterschritten, das Projekt kann nicht gefördert werden",IF(AND(C107&lt;F107,C107&lt;=250000),"daraus mögl. "&amp;TEXT(D111,"#%")&amp;" Zuschuss (abgerundet auf volle 50€)",IF(AND(C107&lt;F107,C107&gt;250000),"daraus mögl. "&amp;TEXT(D110,"#%")&amp;" Förderung (aufgeteilt in "&amp;TEXT(D111,"#%")&amp;" Zuschuss und  "&amp;TEXT(D112,"#%")&amp;" Darlehen)",(IF(AND(C107&gt;F107,F107&lt;=250000),"die Förderobergrenze (FOG) wurde überschritten, deshalb aus der FOG mögl.  "&amp;TEXT(D111,"#%")&amp;" Zuschuss (abgerundet auf volle 50€)",(IF(AND(C107&gt;F107,F107&gt;250000),"die Förderobergrenze (FOG) wurde überschritten, deshalb aus der FOG mögl. "&amp;TEXT(D110,"#%")&amp;" Förderung (aufgeteilt in "&amp;TEXT(D111,"#%")&amp;" Zuschuss und  "&amp;TEXT(D112,"#%")&amp;" Darlehen)"))))))))</f>
        <v>mögliche unverbindliche Förderung</v>
      </c>
      <c r="B110" s="583"/>
      <c r="C110" s="288">
        <f>SUM(C111:C112)</f>
        <v>0</v>
      </c>
      <c r="D110" s="265">
        <f>SUM(D111:D112)</f>
        <v>0.30000000000000004</v>
      </c>
      <c r="E110" s="105" t="s">
        <v>154</v>
      </c>
      <c r="G110" s="579"/>
      <c r="H110" s="579"/>
      <c r="I110" s="579"/>
      <c r="J110" s="579"/>
    </row>
    <row r="111" spans="1:10" ht="12.75" customHeight="1" x14ac:dyDescent="0.25">
      <c r="B111" s="152" t="s">
        <v>176</v>
      </c>
      <c r="C111" s="289">
        <f>IF(F107&gt;C107,FLOOR(D111*C107,50),FLOOR(D111*F107,50))</f>
        <v>0</v>
      </c>
      <c r="D111" s="266">
        <v>0.2</v>
      </c>
      <c r="E111" s="584" t="s">
        <v>177</v>
      </c>
      <c r="F111" s="584"/>
      <c r="G111" s="579"/>
      <c r="H111" s="579"/>
      <c r="I111" s="579"/>
      <c r="J111" s="579"/>
    </row>
    <row r="112" spans="1:10" ht="13.5" customHeight="1" x14ac:dyDescent="0.25">
      <c r="B112" s="152" t="s">
        <v>178</v>
      </c>
      <c r="C112" s="289">
        <f>IF(C107&lt;250000,0,(IF(F107&gt;C107,(IF(C107&lt;=250000,0,FLOOR(C107*D112,50))),(IF(F107&lt;=250000,0,FLOOR(F107*D112,50))))))</f>
        <v>0</v>
      </c>
      <c r="D112" s="266">
        <v>0.1</v>
      </c>
      <c r="E112" s="584"/>
      <c r="F112" s="584"/>
      <c r="G112" s="580"/>
      <c r="H112" s="580"/>
      <c r="I112" s="580"/>
      <c r="J112" s="580"/>
    </row>
    <row r="113" spans="1:9" ht="10.15" hidden="1" customHeight="1" x14ac:dyDescent="0.2">
      <c r="G113" s="148"/>
      <c r="H113" s="148"/>
      <c r="I113" s="148"/>
    </row>
    <row r="114" spans="1:9" hidden="1" x14ac:dyDescent="0.2">
      <c r="G114" s="148"/>
      <c r="H114" s="148"/>
      <c r="I114" s="148"/>
    </row>
    <row r="115" spans="1:9" hidden="1" x14ac:dyDescent="0.2">
      <c r="G115" s="148"/>
      <c r="H115" s="148"/>
      <c r="I115" s="148"/>
    </row>
    <row r="116" spans="1:9" hidden="1" x14ac:dyDescent="0.2">
      <c r="A116" s="160" t="s">
        <v>179</v>
      </c>
      <c r="B116" s="148"/>
      <c r="C116" s="148"/>
      <c r="D116" s="157"/>
    </row>
    <row r="117" spans="1:9" hidden="1" x14ac:dyDescent="0.2">
      <c r="A117" s="161">
        <v>0.16</v>
      </c>
    </row>
    <row r="118" spans="1:9" hidden="1" x14ac:dyDescent="0.2">
      <c r="A118" s="161">
        <v>0.19</v>
      </c>
    </row>
  </sheetData>
  <sheetProtection algorithmName="SHA-512" hashValue="nasVnV/axB3u1ZFEqpynya2YdXENMSJMg4vjHvO3YUb9ll9Ma1JNjeCMPHZF3nyc8uEzVXg6C2TaeRsQtf8OEw==" saltValue="/bWR0MRut/AeZobfO8f67A==" spinCount="100000" sheet="1" selectLockedCells="1"/>
  <mergeCells count="96">
    <mergeCell ref="O46:P46"/>
    <mergeCell ref="O45:P45"/>
    <mergeCell ref="L2:L3"/>
    <mergeCell ref="M2:M3"/>
    <mergeCell ref="N2:R2"/>
    <mergeCell ref="O43:P43"/>
    <mergeCell ref="O44:P44"/>
    <mergeCell ref="O26:P26"/>
    <mergeCell ref="O27:P27"/>
    <mergeCell ref="O28:P28"/>
    <mergeCell ref="O29:P29"/>
    <mergeCell ref="P4:Q4"/>
    <mergeCell ref="O24:P24"/>
    <mergeCell ref="P5:Q5"/>
    <mergeCell ref="O40:P40"/>
    <mergeCell ref="O41:P41"/>
    <mergeCell ref="O42:P42"/>
    <mergeCell ref="O35:P35"/>
    <mergeCell ref="O36:P36"/>
    <mergeCell ref="O37:P37"/>
    <mergeCell ref="O38:P38"/>
    <mergeCell ref="O39:P39"/>
    <mergeCell ref="O30:P30"/>
    <mergeCell ref="O31:P31"/>
    <mergeCell ref="O32:P32"/>
    <mergeCell ref="O33:P33"/>
    <mergeCell ref="O34:P34"/>
    <mergeCell ref="O25:P25"/>
    <mergeCell ref="T2:T3"/>
    <mergeCell ref="A2:A3"/>
    <mergeCell ref="B2:B3"/>
    <mergeCell ref="C2:G2"/>
    <mergeCell ref="H2:H3"/>
    <mergeCell ref="I2:I3"/>
    <mergeCell ref="J2:J3"/>
    <mergeCell ref="S2:S3"/>
    <mergeCell ref="A4:B4"/>
    <mergeCell ref="D4:E4"/>
    <mergeCell ref="E5:F5"/>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45:E45"/>
    <mergeCell ref="D46:E46"/>
    <mergeCell ref="D47:E47"/>
    <mergeCell ref="D48:E48"/>
    <mergeCell ref="D49:E49"/>
    <mergeCell ref="D50:E50"/>
    <mergeCell ref="D51:E51"/>
    <mergeCell ref="D52:E52"/>
    <mergeCell ref="D53:E53"/>
    <mergeCell ref="D54:E54"/>
    <mergeCell ref="D55:E55"/>
    <mergeCell ref="D62:E62"/>
    <mergeCell ref="D63:E63"/>
    <mergeCell ref="D64:E64"/>
    <mergeCell ref="D65:E65"/>
    <mergeCell ref="D56:E56"/>
    <mergeCell ref="D57:E57"/>
    <mergeCell ref="D58:E58"/>
    <mergeCell ref="D59:E59"/>
    <mergeCell ref="D60:E60"/>
    <mergeCell ref="A1:J1"/>
    <mergeCell ref="G104:J111"/>
    <mergeCell ref="G112:J112"/>
    <mergeCell ref="H70:H72"/>
    <mergeCell ref="A110:B110"/>
    <mergeCell ref="E111:F112"/>
    <mergeCell ref="B71:C71"/>
    <mergeCell ref="A85:E85"/>
    <mergeCell ref="D95:E95"/>
    <mergeCell ref="D97:E97"/>
    <mergeCell ref="D105:D106"/>
    <mergeCell ref="D69:E69"/>
    <mergeCell ref="D66:E66"/>
    <mergeCell ref="D67:E67"/>
    <mergeCell ref="D68:E68"/>
    <mergeCell ref="D61:E61"/>
  </mergeCells>
  <dataValidations count="1">
    <dataValidation type="list" allowBlank="1" showInputMessage="1" showErrorMessage="1" sqref="D92" xr:uid="{00000000-0002-0000-0200-000000000000}">
      <formula1>$A$117:$A$118</formula1>
    </dataValidation>
  </dataValidations>
  <printOptions horizontalCentered="1"/>
  <pageMargins left="0.59055118110236227" right="0.19685039370078741" top="0.39370078740157483" bottom="0.39370078740157483" header="0.31496062992125984" footer="0.31496062992125984"/>
  <pageSetup paperSize="9" scale="50" orientation="portrait" r:id="rId1"/>
  <headerFooter>
    <oddFooter>&amp;L&amp;F&amp;R&amp;D</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62A87-1469-44D7-85B6-5EA5779CC68A}">
  <sheetPr>
    <pageSetUpPr fitToPage="1"/>
  </sheetPr>
  <dimension ref="A1:HI82"/>
  <sheetViews>
    <sheetView view="pageBreakPreview" topLeftCell="B1" zoomScale="85" zoomScaleNormal="55" zoomScaleSheetLayoutView="85" zoomScalePageLayoutView="55" workbookViewId="0">
      <selection activeCell="B78" sqref="B78:AA78"/>
    </sheetView>
  </sheetViews>
  <sheetFormatPr baseColWidth="10" defaultColWidth="0" defaultRowHeight="15.75" customHeight="1" zeroHeight="1" x14ac:dyDescent="0.35"/>
  <cols>
    <col min="1" max="1" width="3.453125" style="25" hidden="1" customWidth="1"/>
    <col min="2" max="2" width="25.81640625" style="259" customWidth="1"/>
    <col min="3" max="3" width="2.26953125" style="246" customWidth="1"/>
    <col min="4" max="4" width="7.1796875" style="246" customWidth="1"/>
    <col min="5" max="5" width="17.1796875" style="246" customWidth="1"/>
    <col min="6" max="6" width="5.7265625" style="246" customWidth="1"/>
    <col min="7" max="7" width="8.81640625" style="246" customWidth="1"/>
    <col min="8" max="8" width="3.7265625" style="260" customWidth="1"/>
    <col min="9" max="9" width="9.54296875" style="246" customWidth="1"/>
    <col min="10" max="10" width="3.81640625" style="246" customWidth="1"/>
    <col min="11" max="11" width="9.54296875" style="246" customWidth="1"/>
    <col min="12" max="12" width="3.81640625" style="246" customWidth="1"/>
    <col min="13" max="13" width="12" style="246" customWidth="1"/>
    <col min="14" max="15" width="3.81640625" style="246" customWidth="1"/>
    <col min="16" max="20" width="3.26953125" style="246" customWidth="1"/>
    <col min="21" max="26" width="3.81640625" style="246" customWidth="1"/>
    <col min="27" max="27" width="3.81640625" style="328" customWidth="1"/>
    <col min="28" max="28" width="0.26953125" style="304" customWidth="1"/>
    <col min="29" max="36" width="11.453125" style="304" customWidth="1"/>
    <col min="37" max="37" width="12.26953125" style="304" customWidth="1"/>
    <col min="38" max="42" width="11.453125" style="304" customWidth="1"/>
    <col min="43" max="217" width="11.453125" style="304" hidden="1" customWidth="1"/>
    <col min="218" max="16384" width="11.453125" style="305" hidden="1"/>
  </cols>
  <sheetData>
    <row r="1" spans="1:38" s="301" customFormat="1" ht="20.25" customHeight="1" x14ac:dyDescent="0.3">
      <c r="A1" s="26"/>
      <c r="B1" s="202" t="s">
        <v>35</v>
      </c>
      <c r="C1" s="26"/>
      <c r="D1" s="26"/>
      <c r="E1" s="26"/>
      <c r="F1" s="26"/>
      <c r="G1" s="26"/>
      <c r="H1" s="100"/>
      <c r="I1" s="26"/>
      <c r="J1" s="26"/>
      <c r="K1" s="26"/>
      <c r="L1" s="26"/>
      <c r="M1" s="26"/>
      <c r="N1" s="26"/>
      <c r="O1" s="26"/>
      <c r="P1" s="26"/>
      <c r="Q1" s="26"/>
      <c r="R1" s="575"/>
      <c r="S1" s="575"/>
      <c r="T1" s="575"/>
      <c r="U1" s="575"/>
      <c r="V1" s="575"/>
      <c r="W1" s="575"/>
      <c r="X1" s="575"/>
      <c r="Y1" s="575"/>
      <c r="Z1" s="575"/>
      <c r="AA1" s="575"/>
    </row>
    <row r="2" spans="1:38" s="302" customFormat="1" ht="12.5" x14ac:dyDescent="0.25">
      <c r="A2" s="198"/>
      <c r="B2" s="196" t="s">
        <v>238</v>
      </c>
      <c r="C2" s="198"/>
      <c r="D2" s="198"/>
      <c r="E2" s="198"/>
      <c r="F2" s="198"/>
      <c r="G2" s="198"/>
      <c r="H2" s="199"/>
      <c r="I2" s="198"/>
      <c r="J2" s="198"/>
      <c r="K2" s="198"/>
      <c r="L2" s="198"/>
      <c r="M2" s="198"/>
      <c r="N2" s="198"/>
      <c r="O2" s="198"/>
      <c r="P2" s="198"/>
      <c r="Q2" s="198"/>
      <c r="R2" s="575"/>
      <c r="S2" s="575"/>
      <c r="T2" s="575"/>
      <c r="U2" s="575"/>
      <c r="V2" s="575"/>
      <c r="W2" s="575"/>
      <c r="X2" s="575"/>
      <c r="Y2" s="575"/>
      <c r="Z2" s="575"/>
      <c r="AA2" s="575"/>
    </row>
    <row r="3" spans="1:38" s="302" customFormat="1" ht="12.75" customHeight="1" x14ac:dyDescent="0.25">
      <c r="A3" s="198"/>
      <c r="B3" s="196" t="s">
        <v>56</v>
      </c>
      <c r="C3" s="198"/>
      <c r="D3" s="198"/>
      <c r="E3" s="198"/>
      <c r="F3" s="198"/>
      <c r="G3" s="198"/>
      <c r="H3" s="545" t="s">
        <v>51</v>
      </c>
      <c r="I3" s="545"/>
      <c r="J3" s="545"/>
      <c r="K3" s="545"/>
      <c r="L3" s="545"/>
      <c r="M3" s="198"/>
      <c r="N3" s="198"/>
      <c r="O3" s="198"/>
      <c r="P3" s="198"/>
      <c r="Q3" s="198"/>
      <c r="R3" s="575"/>
      <c r="S3" s="575"/>
      <c r="T3" s="575"/>
      <c r="U3" s="575"/>
      <c r="V3" s="575"/>
      <c r="W3" s="575"/>
      <c r="X3" s="575"/>
      <c r="Y3" s="575"/>
      <c r="Z3" s="575"/>
      <c r="AA3" s="575"/>
      <c r="AH3" s="574" t="s">
        <v>240</v>
      </c>
      <c r="AI3" s="574"/>
      <c r="AJ3" s="574"/>
      <c r="AK3" s="574"/>
      <c r="AL3" s="574"/>
    </row>
    <row r="4" spans="1:38" s="302" customFormat="1" ht="12.75" customHeight="1" x14ac:dyDescent="0.25">
      <c r="A4" s="198"/>
      <c r="B4" s="196" t="s">
        <v>36</v>
      </c>
      <c r="C4" s="198"/>
      <c r="D4" s="198"/>
      <c r="E4" s="198"/>
      <c r="F4" s="237"/>
      <c r="G4" s="237"/>
      <c r="H4" s="545"/>
      <c r="I4" s="545"/>
      <c r="J4" s="545"/>
      <c r="K4" s="545"/>
      <c r="L4" s="545"/>
      <c r="M4" s="198"/>
      <c r="N4" s="198"/>
      <c r="O4" s="198"/>
      <c r="P4" s="198"/>
      <c r="Q4" s="198"/>
      <c r="R4" s="575"/>
      <c r="S4" s="575"/>
      <c r="T4" s="575"/>
      <c r="U4" s="575"/>
      <c r="V4" s="575"/>
      <c r="W4" s="575"/>
      <c r="X4" s="575"/>
      <c r="Y4" s="575"/>
      <c r="Z4" s="575"/>
      <c r="AA4" s="575"/>
      <c r="AH4" s="574"/>
      <c r="AI4" s="574"/>
      <c r="AJ4" s="574"/>
      <c r="AK4" s="574"/>
      <c r="AL4" s="574"/>
    </row>
    <row r="5" spans="1:38" s="302" customFormat="1" ht="12.75" customHeight="1" x14ac:dyDescent="0.25">
      <c r="A5" s="198"/>
      <c r="B5" s="196" t="s">
        <v>37</v>
      </c>
      <c r="C5" s="198"/>
      <c r="D5" s="198"/>
      <c r="E5" s="198"/>
      <c r="F5" s="237"/>
      <c r="G5" s="237"/>
      <c r="H5" s="545"/>
      <c r="I5" s="545"/>
      <c r="J5" s="545"/>
      <c r="K5" s="545"/>
      <c r="L5" s="545"/>
      <c r="M5" s="198"/>
      <c r="N5" s="198"/>
      <c r="O5" s="198"/>
      <c r="P5" s="198"/>
      <c r="Q5" s="198"/>
      <c r="R5" s="575"/>
      <c r="S5" s="575"/>
      <c r="T5" s="575"/>
      <c r="U5" s="575"/>
      <c r="V5" s="575"/>
      <c r="W5" s="575"/>
      <c r="X5" s="575"/>
      <c r="Y5" s="575"/>
      <c r="Z5" s="575"/>
      <c r="AA5" s="575"/>
      <c r="AH5" s="574"/>
      <c r="AI5" s="574"/>
      <c r="AJ5" s="574"/>
      <c r="AK5" s="574"/>
      <c r="AL5" s="574"/>
    </row>
    <row r="6" spans="1:38" s="302" customFormat="1" ht="15" hidden="1" customHeight="1" x14ac:dyDescent="0.25">
      <c r="A6" s="197"/>
      <c r="B6" s="198"/>
      <c r="C6" s="198"/>
      <c r="D6" s="198"/>
      <c r="E6" s="198"/>
      <c r="F6" s="198"/>
      <c r="G6" s="198"/>
      <c r="H6" s="198"/>
      <c r="I6" s="198"/>
      <c r="J6" s="198"/>
      <c r="K6" s="198"/>
      <c r="L6" s="198"/>
      <c r="M6" s="198"/>
      <c r="N6" s="198"/>
      <c r="O6" s="198"/>
      <c r="P6" s="198"/>
      <c r="Q6" s="198"/>
      <c r="R6" s="200"/>
      <c r="S6" s="200"/>
      <c r="T6" s="198"/>
      <c r="U6" s="198"/>
      <c r="V6" s="198"/>
      <c r="W6" s="198"/>
      <c r="X6" s="198"/>
      <c r="Y6" s="198"/>
      <c r="Z6" s="198"/>
    </row>
    <row r="7" spans="1:38" s="302" customFormat="1" ht="12.75" hidden="1" customHeight="1" x14ac:dyDescent="0.25">
      <c r="A7" s="196"/>
      <c r="B7" s="198"/>
      <c r="C7" s="198"/>
      <c r="D7" s="198"/>
      <c r="E7" s="198"/>
      <c r="F7" s="198"/>
      <c r="G7" s="198"/>
      <c r="H7" s="198"/>
      <c r="I7" s="198"/>
      <c r="J7" s="198"/>
      <c r="K7" s="198"/>
      <c r="L7" s="198"/>
      <c r="M7" s="198"/>
      <c r="N7" s="198"/>
      <c r="O7" s="198"/>
      <c r="P7" s="198"/>
      <c r="Q7" s="198"/>
      <c r="R7" s="200"/>
      <c r="S7" s="200"/>
      <c r="T7" s="198"/>
      <c r="U7" s="198"/>
      <c r="V7" s="198"/>
      <c r="W7" s="198"/>
      <c r="X7" s="198"/>
      <c r="Y7" s="198"/>
      <c r="Z7" s="198"/>
    </row>
    <row r="8" spans="1:38" s="302" customFormat="1" ht="12.75" hidden="1" customHeight="1" x14ac:dyDescent="0.25">
      <c r="A8" s="196"/>
      <c r="B8" s="201"/>
      <c r="C8" s="201"/>
      <c r="D8" s="201"/>
      <c r="E8" s="201"/>
      <c r="F8" s="198"/>
      <c r="G8" s="198"/>
      <c r="H8" s="198"/>
      <c r="I8" s="198"/>
      <c r="J8" s="198"/>
      <c r="K8" s="198"/>
      <c r="L8" s="201"/>
      <c r="M8" s="198"/>
      <c r="N8" s="198"/>
      <c r="O8" s="198"/>
      <c r="P8" s="198"/>
      <c r="Q8" s="198"/>
      <c r="R8" s="200"/>
      <c r="S8" s="200"/>
      <c r="T8" s="198"/>
      <c r="U8" s="198"/>
      <c r="V8" s="198"/>
      <c r="W8" s="198"/>
      <c r="X8" s="198"/>
      <c r="Y8" s="198"/>
      <c r="Z8" s="198"/>
    </row>
    <row r="9" spans="1:38" s="301" customFormat="1" ht="8.25" hidden="1" customHeight="1" x14ac:dyDescent="0.35">
      <c r="A9" s="26"/>
      <c r="B9" s="99"/>
      <c r="C9" s="26"/>
      <c r="D9" s="26"/>
      <c r="E9" s="26"/>
      <c r="F9" s="26"/>
      <c r="G9" s="26"/>
      <c r="H9" s="100"/>
      <c r="I9" s="26"/>
      <c r="J9" s="26"/>
      <c r="K9" s="26"/>
      <c r="L9" s="26"/>
      <c r="M9" s="26"/>
      <c r="N9" s="26"/>
      <c r="O9" s="26"/>
      <c r="P9" s="26"/>
      <c r="Q9" s="26"/>
      <c r="R9" s="26"/>
      <c r="S9" s="26"/>
      <c r="T9" s="26"/>
      <c r="U9" s="26"/>
      <c r="V9" s="26"/>
      <c r="W9" s="26"/>
      <c r="X9" s="26"/>
      <c r="Y9" s="26"/>
      <c r="Z9" s="26"/>
    </row>
    <row r="10" spans="1:38" ht="106.5" hidden="1" customHeight="1" x14ac:dyDescent="0.35">
      <c r="A10" s="570" t="s">
        <v>212</v>
      </c>
      <c r="B10" s="571"/>
      <c r="C10" s="571"/>
      <c r="D10" s="571"/>
      <c r="E10" s="571"/>
      <c r="F10" s="571"/>
      <c r="G10" s="571"/>
      <c r="H10" s="571"/>
      <c r="I10" s="571"/>
      <c r="J10" s="571"/>
      <c r="K10" s="571"/>
      <c r="L10" s="571"/>
      <c r="M10" s="571"/>
      <c r="N10" s="571"/>
      <c r="O10" s="571"/>
      <c r="P10" s="571"/>
      <c r="Q10" s="571"/>
      <c r="R10" s="571"/>
      <c r="S10" s="571"/>
      <c r="T10" s="571"/>
      <c r="U10" s="571"/>
      <c r="V10" s="571"/>
      <c r="W10" s="571"/>
      <c r="X10" s="571"/>
      <c r="Y10" s="571"/>
      <c r="Z10" s="571"/>
      <c r="AA10" s="571"/>
      <c r="AB10" s="303"/>
    </row>
    <row r="11" spans="1:38" ht="81" hidden="1" customHeight="1" x14ac:dyDescent="0.35">
      <c r="A11" s="570" t="s">
        <v>192</v>
      </c>
      <c r="B11" s="571"/>
      <c r="C11" s="571"/>
      <c r="D11" s="571"/>
      <c r="E11" s="571"/>
      <c r="F11" s="571"/>
      <c r="G11" s="571"/>
      <c r="H11" s="571"/>
      <c r="I11" s="571"/>
      <c r="J11" s="571"/>
      <c r="K11" s="571"/>
      <c r="L11" s="571"/>
      <c r="M11" s="571"/>
      <c r="N11" s="571"/>
      <c r="O11" s="571"/>
      <c r="P11" s="571"/>
      <c r="Q11" s="571"/>
      <c r="R11" s="571"/>
      <c r="S11" s="571"/>
      <c r="T11" s="571"/>
      <c r="U11" s="571"/>
      <c r="V11" s="571"/>
      <c r="W11" s="571"/>
      <c r="X11" s="571"/>
      <c r="Y11" s="571"/>
      <c r="Z11" s="571"/>
      <c r="AA11" s="571"/>
      <c r="AB11" s="303"/>
    </row>
    <row r="12" spans="1:38" s="301" customFormat="1" ht="7.5" customHeight="1" x14ac:dyDescent="0.3">
      <c r="A12" s="26"/>
      <c r="B12" s="464"/>
      <c r="C12" s="464"/>
      <c r="D12" s="464"/>
      <c r="E12" s="464"/>
      <c r="F12" s="464"/>
      <c r="G12" s="464"/>
      <c r="H12" s="464"/>
      <c r="I12" s="464"/>
      <c r="J12" s="464"/>
      <c r="K12" s="464"/>
      <c r="L12" s="464"/>
      <c r="M12" s="464"/>
      <c r="N12" s="464"/>
      <c r="O12" s="464"/>
      <c r="P12" s="464"/>
      <c r="Q12" s="464"/>
      <c r="R12" s="464"/>
      <c r="S12" s="464"/>
      <c r="T12" s="464"/>
      <c r="U12" s="464"/>
      <c r="V12" s="464"/>
      <c r="W12" s="464"/>
      <c r="X12" s="464"/>
      <c r="Y12" s="464"/>
      <c r="Z12" s="464"/>
      <c r="AA12" s="464"/>
    </row>
    <row r="13" spans="1:38" ht="30.75" customHeight="1" x14ac:dyDescent="0.35">
      <c r="A13" s="28"/>
      <c r="B13" s="240" t="s">
        <v>39</v>
      </c>
      <c r="C13" s="29"/>
      <c r="D13" s="29"/>
      <c r="E13" s="29"/>
      <c r="F13" s="29"/>
      <c r="G13" s="29"/>
      <c r="H13" s="30"/>
      <c r="I13" s="29"/>
      <c r="J13" s="29"/>
      <c r="K13" s="29"/>
      <c r="L13" s="29"/>
      <c r="M13" s="29"/>
      <c r="N13" s="29"/>
      <c r="O13" s="29"/>
      <c r="P13" s="29"/>
      <c r="Q13" s="29"/>
      <c r="R13" s="29"/>
      <c r="S13" s="29"/>
      <c r="T13" s="29"/>
      <c r="U13" s="29"/>
      <c r="V13" s="29"/>
      <c r="W13" s="29"/>
      <c r="X13" s="29"/>
      <c r="Y13" s="29"/>
      <c r="Z13" s="29"/>
      <c r="AA13" s="306"/>
      <c r="AB13" s="303"/>
    </row>
    <row r="14" spans="1:38" ht="12.75" customHeight="1" x14ac:dyDescent="0.35">
      <c r="A14" s="31"/>
      <c r="B14" s="241"/>
      <c r="C14" s="32"/>
      <c r="D14" s="32"/>
      <c r="E14" s="32"/>
      <c r="F14" s="32"/>
      <c r="G14" s="32"/>
      <c r="H14" s="33"/>
      <c r="I14" s="32"/>
      <c r="J14" s="32"/>
      <c r="K14" s="32"/>
      <c r="L14" s="32"/>
      <c r="M14" s="32"/>
      <c r="N14" s="32"/>
      <c r="O14" s="32"/>
      <c r="P14" s="32"/>
      <c r="Q14" s="32"/>
      <c r="R14" s="32"/>
      <c r="S14" s="32"/>
      <c r="T14" s="32"/>
      <c r="U14" s="32"/>
      <c r="V14" s="32"/>
      <c r="W14" s="32"/>
      <c r="X14" s="32"/>
      <c r="Y14" s="32"/>
      <c r="Z14" s="32"/>
      <c r="AA14" s="307"/>
      <c r="AB14" s="303"/>
    </row>
    <row r="15" spans="1:38" ht="17.149999999999999" customHeight="1" x14ac:dyDescent="0.35">
      <c r="A15" s="34"/>
      <c r="B15" s="242" t="s">
        <v>0</v>
      </c>
      <c r="C15" s="61"/>
      <c r="D15" s="456"/>
      <c r="E15" s="456"/>
      <c r="F15" s="456"/>
      <c r="G15" s="456"/>
      <c r="H15" s="456"/>
      <c r="I15" s="456"/>
      <c r="J15" s="456"/>
      <c r="K15" s="35"/>
      <c r="L15" s="35"/>
      <c r="M15" s="35"/>
      <c r="N15" s="35"/>
      <c r="O15" s="35"/>
      <c r="P15" s="35"/>
      <c r="Q15" s="35"/>
      <c r="R15" s="35"/>
      <c r="S15" s="35"/>
      <c r="T15" s="35"/>
      <c r="U15" s="35"/>
      <c r="V15" s="35"/>
      <c r="W15" s="35"/>
      <c r="X15" s="35"/>
      <c r="Y15" s="35"/>
      <c r="Z15" s="35"/>
      <c r="AA15" s="308"/>
      <c r="AB15" s="303"/>
    </row>
    <row r="16" spans="1:38" ht="7.5" customHeight="1" x14ac:dyDescent="0.35">
      <c r="A16" s="34"/>
      <c r="B16" s="242"/>
      <c r="C16" s="61"/>
      <c r="D16" s="36"/>
      <c r="E16" s="36"/>
      <c r="F16" s="36"/>
      <c r="G16" s="35"/>
      <c r="H16" s="37"/>
      <c r="I16" s="35"/>
      <c r="J16" s="35"/>
      <c r="K16" s="35"/>
      <c r="L16" s="35"/>
      <c r="M16" s="35"/>
      <c r="N16" s="35"/>
      <c r="O16" s="35"/>
      <c r="P16" s="35"/>
      <c r="Q16" s="35"/>
      <c r="R16" s="35"/>
      <c r="S16" s="35"/>
      <c r="T16" s="35"/>
      <c r="U16" s="35"/>
      <c r="V16" s="35"/>
      <c r="W16" s="35"/>
      <c r="X16" s="35"/>
      <c r="Y16" s="35"/>
      <c r="Z16" s="35"/>
      <c r="AA16" s="308"/>
      <c r="AB16" s="303"/>
    </row>
    <row r="17" spans="1:28" ht="17.149999999999999" customHeight="1" x14ac:dyDescent="0.35">
      <c r="A17" s="34"/>
      <c r="B17" s="242" t="s">
        <v>1</v>
      </c>
      <c r="C17" s="61"/>
      <c r="D17" s="456"/>
      <c r="E17" s="456"/>
      <c r="F17" s="456"/>
      <c r="G17" s="35"/>
      <c r="H17" s="37"/>
      <c r="I17" s="35"/>
      <c r="J17" s="35"/>
      <c r="K17" s="35"/>
      <c r="L17" s="35"/>
      <c r="M17" s="35"/>
      <c r="N17" s="35"/>
      <c r="O17" s="35"/>
      <c r="P17" s="35"/>
      <c r="Q17" s="35"/>
      <c r="R17" s="35"/>
      <c r="S17" s="35"/>
      <c r="T17" s="35"/>
      <c r="U17" s="35"/>
      <c r="V17" s="35"/>
      <c r="W17" s="35"/>
      <c r="X17" s="35"/>
      <c r="Y17" s="35"/>
      <c r="Z17" s="35"/>
      <c r="AA17" s="308"/>
      <c r="AB17" s="303"/>
    </row>
    <row r="18" spans="1:28" ht="12.75" customHeight="1" x14ac:dyDescent="0.35">
      <c r="A18" s="38"/>
      <c r="B18" s="243"/>
      <c r="C18" s="39"/>
      <c r="D18" s="39"/>
      <c r="E18" s="39"/>
      <c r="F18" s="39"/>
      <c r="G18" s="39"/>
      <c r="H18" s="40"/>
      <c r="I18" s="39"/>
      <c r="J18" s="39"/>
      <c r="K18" s="39"/>
      <c r="L18" s="39"/>
      <c r="M18" s="39"/>
      <c r="N18" s="39"/>
      <c r="O18" s="39"/>
      <c r="P18" s="39"/>
      <c r="Q18" s="39"/>
      <c r="R18" s="39"/>
      <c r="S18" s="39"/>
      <c r="T18" s="39"/>
      <c r="U18" s="39"/>
      <c r="V18" s="39"/>
      <c r="W18" s="39"/>
      <c r="X18" s="39"/>
      <c r="Y18" s="39"/>
      <c r="Z18" s="39"/>
      <c r="AA18" s="309"/>
      <c r="AB18" s="303"/>
    </row>
    <row r="19" spans="1:28" ht="12.75" customHeight="1" x14ac:dyDescent="0.35">
      <c r="A19" s="28"/>
      <c r="B19" s="240" t="s">
        <v>70</v>
      </c>
      <c r="C19" s="29"/>
      <c r="D19" s="29"/>
      <c r="E19" s="29"/>
      <c r="F19" s="29"/>
      <c r="G19" s="29"/>
      <c r="H19" s="30"/>
      <c r="I19" s="29"/>
      <c r="J19" s="29"/>
      <c r="K19" s="29"/>
      <c r="L19" s="29"/>
      <c r="M19" s="29"/>
      <c r="N19" s="29"/>
      <c r="O19" s="29"/>
      <c r="P19" s="29"/>
      <c r="Q19" s="29"/>
      <c r="R19" s="29"/>
      <c r="S19" s="29"/>
      <c r="T19" s="29"/>
      <c r="U19" s="29"/>
      <c r="V19" s="29"/>
      <c r="W19" s="29"/>
      <c r="X19" s="29"/>
      <c r="Y19" s="29"/>
      <c r="Z19" s="29"/>
      <c r="AA19" s="306"/>
      <c r="AB19" s="303"/>
    </row>
    <row r="20" spans="1:28" ht="12.75" customHeight="1" x14ac:dyDescent="0.35">
      <c r="A20" s="34"/>
      <c r="B20" s="244"/>
      <c r="C20" s="35"/>
      <c r="D20" s="35"/>
      <c r="E20" s="35"/>
      <c r="F20" s="35"/>
      <c r="G20" s="35"/>
      <c r="H20" s="37"/>
      <c r="I20" s="35"/>
      <c r="J20" s="35"/>
      <c r="K20" s="35"/>
      <c r="L20" s="35"/>
      <c r="M20" s="35"/>
      <c r="N20" s="35"/>
      <c r="O20" s="35"/>
      <c r="P20" s="35"/>
      <c r="Q20" s="35"/>
      <c r="R20" s="35"/>
      <c r="S20" s="35"/>
      <c r="T20" s="35"/>
      <c r="U20" s="35"/>
      <c r="V20" s="35"/>
      <c r="W20" s="35"/>
      <c r="X20" s="35"/>
      <c r="Y20" s="35"/>
      <c r="Z20" s="35"/>
      <c r="AA20" s="308"/>
      <c r="AB20" s="303"/>
    </row>
    <row r="21" spans="1:28" ht="18" customHeight="1" x14ac:dyDescent="0.35">
      <c r="A21" s="34"/>
      <c r="B21" s="245" t="s">
        <v>17</v>
      </c>
      <c r="C21" s="35"/>
      <c r="E21" s="35"/>
      <c r="F21" s="35"/>
      <c r="G21" s="35"/>
      <c r="H21" s="37"/>
      <c r="I21" s="35"/>
      <c r="J21" s="35"/>
      <c r="K21" s="35"/>
      <c r="L21" s="35"/>
      <c r="M21" s="35"/>
      <c r="N21" s="35"/>
      <c r="O21" s="35"/>
      <c r="P21" s="35"/>
      <c r="Q21" s="35"/>
      <c r="R21" s="35"/>
      <c r="S21" s="35"/>
      <c r="T21" s="35"/>
      <c r="U21" s="35"/>
      <c r="V21" s="35"/>
      <c r="W21" s="35"/>
      <c r="X21" s="35"/>
      <c r="Y21" s="35"/>
      <c r="Z21" s="35"/>
      <c r="AA21" s="308"/>
      <c r="AB21" s="303"/>
    </row>
    <row r="22" spans="1:28" ht="16.5" customHeight="1" x14ac:dyDescent="0.35">
      <c r="A22" s="34"/>
      <c r="B22" s="553" t="s">
        <v>211</v>
      </c>
      <c r="C22" s="554"/>
      <c r="D22" s="554"/>
      <c r="E22" s="554"/>
      <c r="F22" s="554"/>
      <c r="G22" s="554"/>
      <c r="H22" s="554"/>
      <c r="I22" s="554"/>
      <c r="J22" s="554"/>
      <c r="K22" s="554"/>
      <c r="L22" s="554"/>
      <c r="M22" s="554"/>
      <c r="N22" s="554"/>
      <c r="O22" s="554"/>
      <c r="P22" s="554"/>
      <c r="Q22" s="554"/>
      <c r="R22" s="554"/>
      <c r="S22" s="554"/>
      <c r="T22" s="554"/>
      <c r="U22" s="554"/>
      <c r="V22" s="554"/>
      <c r="W22" s="554"/>
      <c r="X22" s="554"/>
      <c r="Y22" s="554"/>
      <c r="Z22" s="554"/>
      <c r="AA22" s="555"/>
      <c r="AB22" s="303"/>
    </row>
    <row r="23" spans="1:28" ht="15.5" x14ac:dyDescent="0.35">
      <c r="A23" s="34"/>
      <c r="B23" s="247" t="s">
        <v>33</v>
      </c>
      <c r="C23" s="61"/>
      <c r="D23" s="457"/>
      <c r="E23" s="457"/>
      <c r="F23" s="457"/>
      <c r="G23" s="457"/>
      <c r="H23" s="457"/>
      <c r="I23" s="98" t="s">
        <v>79</v>
      </c>
      <c r="J23" s="269"/>
      <c r="K23" s="35"/>
      <c r="L23" s="35"/>
      <c r="M23" s="35"/>
      <c r="N23" s="35"/>
      <c r="O23" s="35"/>
      <c r="P23" s="35"/>
      <c r="Q23" s="35"/>
      <c r="R23" s="35"/>
      <c r="S23" s="35"/>
      <c r="T23" s="35"/>
      <c r="U23" s="35"/>
      <c r="V23" s="35"/>
      <c r="W23" s="35"/>
      <c r="X23" s="35"/>
      <c r="Y23" s="35"/>
      <c r="Z23" s="35"/>
      <c r="AA23" s="308"/>
      <c r="AB23" s="303"/>
    </row>
    <row r="24" spans="1:28" ht="9" customHeight="1" x14ac:dyDescent="0.35">
      <c r="A24" s="34"/>
      <c r="B24" s="247"/>
      <c r="C24" s="61"/>
      <c r="D24" s="85"/>
      <c r="E24" s="85"/>
      <c r="F24" s="85"/>
      <c r="G24" s="85"/>
      <c r="H24" s="84"/>
      <c r="I24" s="61"/>
      <c r="J24" s="61"/>
      <c r="K24" s="35"/>
      <c r="L24" s="35"/>
      <c r="M24" s="35"/>
      <c r="N24" s="35"/>
      <c r="O24" s="35"/>
      <c r="P24" s="35"/>
      <c r="Q24" s="35"/>
      <c r="R24" s="35"/>
      <c r="S24" s="35"/>
      <c r="T24" s="35"/>
      <c r="U24" s="35"/>
      <c r="V24" s="35"/>
      <c r="W24" s="35"/>
      <c r="X24" s="35"/>
      <c r="Y24" s="35"/>
      <c r="Z24" s="35"/>
      <c r="AA24" s="308"/>
      <c r="AB24" s="303"/>
    </row>
    <row r="25" spans="1:28" ht="15.5" x14ac:dyDescent="0.35">
      <c r="A25" s="34"/>
      <c r="B25" s="247" t="s">
        <v>34</v>
      </c>
      <c r="C25" s="61"/>
      <c r="D25" s="457"/>
      <c r="E25" s="457"/>
      <c r="F25" s="457"/>
      <c r="G25" s="457"/>
      <c r="H25" s="457"/>
      <c r="I25" s="457"/>
      <c r="J25" s="457"/>
      <c r="K25" s="35"/>
      <c r="L25" s="35"/>
      <c r="M25" s="35"/>
      <c r="N25" s="35"/>
      <c r="O25" s="35"/>
      <c r="P25" s="35"/>
      <c r="Q25" s="35"/>
      <c r="R25" s="35"/>
      <c r="S25" s="35"/>
      <c r="T25" s="35"/>
      <c r="U25" s="35"/>
      <c r="V25" s="35"/>
      <c r="W25" s="35"/>
      <c r="X25" s="35"/>
      <c r="Y25" s="35"/>
      <c r="Z25" s="35"/>
      <c r="AA25" s="308"/>
      <c r="AB25" s="303"/>
    </row>
    <row r="26" spans="1:28" ht="12.75" customHeight="1" x14ac:dyDescent="0.35">
      <c r="A26" s="34"/>
      <c r="B26" s="244"/>
      <c r="C26" s="35"/>
      <c r="D26" s="35"/>
      <c r="E26" s="35"/>
      <c r="F26" s="35"/>
      <c r="G26" s="35"/>
      <c r="H26" s="37"/>
      <c r="I26" s="35"/>
      <c r="J26" s="35"/>
      <c r="K26" s="35"/>
      <c r="L26" s="35"/>
      <c r="M26" s="35"/>
      <c r="N26" s="35"/>
      <c r="O26" s="35"/>
      <c r="P26" s="35"/>
      <c r="Q26" s="35"/>
      <c r="R26" s="35"/>
      <c r="S26" s="35"/>
      <c r="T26" s="35"/>
      <c r="U26" s="35"/>
      <c r="V26" s="35"/>
      <c r="W26" s="35"/>
      <c r="X26" s="35"/>
      <c r="Y26" s="35"/>
      <c r="Z26" s="35"/>
      <c r="AA26" s="308"/>
      <c r="AB26" s="303"/>
    </row>
    <row r="27" spans="1:28" ht="33.75" customHeight="1" x14ac:dyDescent="0.35">
      <c r="A27" s="34"/>
      <c r="B27" s="546" t="s">
        <v>224</v>
      </c>
      <c r="C27" s="547"/>
      <c r="D27" s="547"/>
      <c r="E27" s="547"/>
      <c r="F27" s="547"/>
      <c r="G27" s="547"/>
      <c r="H27" s="547"/>
      <c r="I27" s="547"/>
      <c r="J27" s="547"/>
      <c r="K27" s="547"/>
      <c r="L27" s="547"/>
      <c r="M27" s="547"/>
      <c r="N27" s="547"/>
      <c r="O27" s="547"/>
      <c r="P27" s="547"/>
      <c r="Q27" s="547"/>
      <c r="R27" s="547"/>
      <c r="S27" s="547"/>
      <c r="T27" s="547"/>
      <c r="U27" s="547"/>
      <c r="V27" s="547"/>
      <c r="W27" s="547"/>
      <c r="X27" s="547"/>
      <c r="Y27" s="547"/>
      <c r="Z27" s="547"/>
      <c r="AA27" s="548"/>
      <c r="AB27" s="303"/>
    </row>
    <row r="28" spans="1:28" ht="15.5" x14ac:dyDescent="0.35">
      <c r="A28" s="41"/>
      <c r="B28" s="248" t="s">
        <v>68</v>
      </c>
      <c r="C28" s="42"/>
      <c r="D28" s="42" t="s">
        <v>45</v>
      </c>
      <c r="E28" s="42"/>
      <c r="F28" s="42" t="s">
        <v>44</v>
      </c>
      <c r="G28" s="42"/>
      <c r="H28" s="43"/>
      <c r="I28" s="35"/>
      <c r="J28" s="35"/>
      <c r="K28" s="42" t="s">
        <v>66</v>
      </c>
      <c r="L28" s="35"/>
      <c r="M28" s="35"/>
      <c r="N28" s="35"/>
      <c r="O28" s="465" t="s">
        <v>67</v>
      </c>
      <c r="P28" s="465"/>
      <c r="Q28" s="465"/>
      <c r="R28" s="465"/>
      <c r="S28" s="465"/>
      <c r="T28" s="465"/>
      <c r="U28" s="465"/>
      <c r="V28" s="42" t="s">
        <v>69</v>
      </c>
      <c r="W28" s="42"/>
      <c r="X28" s="42"/>
      <c r="Y28" s="42"/>
      <c r="Z28" s="42"/>
      <c r="AA28" s="310"/>
      <c r="AB28" s="303"/>
    </row>
    <row r="29" spans="1:28" ht="15.5" x14ac:dyDescent="0.35">
      <c r="A29" s="41"/>
      <c r="B29" s="248"/>
      <c r="C29" s="42"/>
      <c r="D29" s="42"/>
      <c r="E29" s="42"/>
      <c r="F29" s="170" t="s">
        <v>189</v>
      </c>
      <c r="G29" s="42"/>
      <c r="H29" s="43"/>
      <c r="I29" s="35"/>
      <c r="J29" s="35"/>
      <c r="K29" s="518" t="s">
        <v>188</v>
      </c>
      <c r="L29" s="518"/>
      <c r="M29" s="518"/>
      <c r="N29" s="518"/>
      <c r="O29" s="466" t="s">
        <v>186</v>
      </c>
      <c r="P29" s="466"/>
      <c r="Q29" s="466"/>
      <c r="R29" s="466"/>
      <c r="S29" s="466"/>
      <c r="T29" s="466"/>
      <c r="U29" s="466"/>
      <c r="V29" s="460" t="s">
        <v>187</v>
      </c>
      <c r="W29" s="460"/>
      <c r="X29" s="460"/>
      <c r="Y29" s="460"/>
      <c r="Z29" s="460"/>
      <c r="AA29" s="461"/>
      <c r="AB29" s="303"/>
    </row>
    <row r="30" spans="1:28" s="312" customFormat="1" ht="17.149999999999999" customHeight="1" x14ac:dyDescent="0.35">
      <c r="A30" s="92"/>
      <c r="B30" s="249"/>
      <c r="C30" s="61" t="str">
        <f>IF(D30="","",1)</f>
        <v/>
      </c>
      <c r="D30" s="462"/>
      <c r="E30" s="462"/>
      <c r="F30" s="455"/>
      <c r="G30" s="455"/>
      <c r="H30" s="455"/>
      <c r="I30" s="455"/>
      <c r="J30" s="455"/>
      <c r="K30" s="467"/>
      <c r="L30" s="467"/>
      <c r="M30" s="467"/>
      <c r="N30" s="467"/>
      <c r="O30" s="93"/>
      <c r="P30" s="558"/>
      <c r="Q30" s="558"/>
      <c r="R30" s="558"/>
      <c r="S30" s="558"/>
      <c r="T30" s="558"/>
      <c r="U30" s="61"/>
      <c r="V30" s="469" t="str">
        <f ca="1">IF(OR(K30="",K30="Grundbuchauszug/Eigentum"),"",IF(((P30-TODAY())/360)&lt;25,"notwendig","nicht erforderlich"))</f>
        <v/>
      </c>
      <c r="W30" s="469"/>
      <c r="X30" s="469"/>
      <c r="Y30" s="469"/>
      <c r="Z30" s="469"/>
      <c r="AA30" s="470"/>
      <c r="AB30" s="311"/>
    </row>
    <row r="31" spans="1:28" s="312" customFormat="1" ht="17.149999999999999" customHeight="1" x14ac:dyDescent="0.35">
      <c r="A31" s="92"/>
      <c r="B31" s="247"/>
      <c r="C31" s="61" t="str">
        <f>IF(D31="","",2)</f>
        <v/>
      </c>
      <c r="D31" s="457"/>
      <c r="E31" s="457"/>
      <c r="F31" s="517" t="s">
        <v>40</v>
      </c>
      <c r="G31" s="517"/>
      <c r="H31" s="517"/>
      <c r="I31" s="517"/>
      <c r="J31" s="517"/>
      <c r="K31" s="468"/>
      <c r="L31" s="468"/>
      <c r="M31" s="468"/>
      <c r="N31" s="468"/>
      <c r="O31" s="95"/>
      <c r="P31" s="458"/>
      <c r="Q31" s="459"/>
      <c r="R31" s="459"/>
      <c r="S31" s="459"/>
      <c r="T31" s="459"/>
      <c r="U31" s="61"/>
      <c r="V31" s="469" t="str">
        <f ca="1">IF(OR(K31="",K31="Grundbuchauszug/Eigentum"),"",IF(((P31-TODAY())/360)&lt;25,"notwendig","nicht erforderlich"))</f>
        <v/>
      </c>
      <c r="W31" s="469"/>
      <c r="X31" s="469"/>
      <c r="Y31" s="469"/>
      <c r="Z31" s="469"/>
      <c r="AA31" s="470"/>
      <c r="AB31" s="311"/>
    </row>
    <row r="32" spans="1:28" s="312" customFormat="1" ht="17.149999999999999" customHeight="1" x14ac:dyDescent="0.35">
      <c r="A32" s="92"/>
      <c r="B32" s="247"/>
      <c r="C32" s="61" t="str">
        <f>IF(D32="","",3)</f>
        <v/>
      </c>
      <c r="D32" s="462"/>
      <c r="E32" s="462"/>
      <c r="F32" s="455"/>
      <c r="G32" s="455"/>
      <c r="H32" s="455"/>
      <c r="I32" s="455"/>
      <c r="J32" s="455"/>
      <c r="K32" s="539"/>
      <c r="L32" s="539"/>
      <c r="M32" s="539"/>
      <c r="N32" s="539"/>
      <c r="O32" s="93"/>
      <c r="P32" s="558"/>
      <c r="Q32" s="558"/>
      <c r="R32" s="558"/>
      <c r="S32" s="558"/>
      <c r="T32" s="558"/>
      <c r="U32" s="61"/>
      <c r="V32" s="469" t="str">
        <f ca="1">IF(OR(K32="",K32="Grundbuchauszug/Eigentum"),"",IF(((P32-TODAY())/360)&lt;25,"notwendig","nicht erforderlich"))</f>
        <v/>
      </c>
      <c r="W32" s="469"/>
      <c r="X32" s="469"/>
      <c r="Y32" s="469"/>
      <c r="Z32" s="469"/>
      <c r="AA32" s="470"/>
      <c r="AB32" s="311"/>
    </row>
    <row r="33" spans="1:28" s="312" customFormat="1" ht="17.149999999999999" customHeight="1" x14ac:dyDescent="0.35">
      <c r="A33" s="92"/>
      <c r="B33" s="247"/>
      <c r="C33" s="61" t="str">
        <f>IF(D33="","",4)</f>
        <v/>
      </c>
      <c r="D33" s="457"/>
      <c r="E33" s="457"/>
      <c r="F33" s="517"/>
      <c r="G33" s="517"/>
      <c r="H33" s="517"/>
      <c r="I33" s="517"/>
      <c r="J33" s="517"/>
      <c r="K33" s="468"/>
      <c r="L33" s="468"/>
      <c r="M33" s="468"/>
      <c r="N33" s="468"/>
      <c r="O33" s="95"/>
      <c r="P33" s="458"/>
      <c r="Q33" s="459"/>
      <c r="R33" s="459"/>
      <c r="S33" s="459"/>
      <c r="T33" s="459"/>
      <c r="U33" s="61"/>
      <c r="V33" s="469" t="str">
        <f ca="1">IF(OR(K33="",K33="Grundbuchauszug/Eigentum"),"",IF(((P33-TODAY())/360)&lt;25,"notwendig","nicht erforderlich"))</f>
        <v/>
      </c>
      <c r="W33" s="469"/>
      <c r="X33" s="469"/>
      <c r="Y33" s="469"/>
      <c r="Z33" s="469"/>
      <c r="AA33" s="470"/>
      <c r="AB33" s="311"/>
    </row>
    <row r="34" spans="1:28" s="312" customFormat="1" ht="17.149999999999999" customHeight="1" x14ac:dyDescent="0.35">
      <c r="A34" s="92"/>
      <c r="B34" s="247"/>
      <c r="C34" s="61" t="str">
        <f>IF(D34="","",5)</f>
        <v/>
      </c>
      <c r="D34" s="462"/>
      <c r="E34" s="462"/>
      <c r="F34" s="455" t="s">
        <v>40</v>
      </c>
      <c r="G34" s="455"/>
      <c r="H34" s="455"/>
      <c r="I34" s="455"/>
      <c r="J34" s="455"/>
      <c r="K34" s="539"/>
      <c r="L34" s="539"/>
      <c r="M34" s="539"/>
      <c r="N34" s="539"/>
      <c r="O34" s="93"/>
      <c r="P34" s="558"/>
      <c r="Q34" s="558"/>
      <c r="R34" s="558"/>
      <c r="S34" s="558"/>
      <c r="T34" s="558"/>
      <c r="U34" s="61"/>
      <c r="V34" s="469" t="str">
        <f ca="1">IF(OR(K34="",K34="Grundbuchauszug/Eigentum"),"",IF(((P34-TODAY())/360)&lt;25,"notwendig","nicht erforderlich"))</f>
        <v/>
      </c>
      <c r="W34" s="469"/>
      <c r="X34" s="469"/>
      <c r="Y34" s="469"/>
      <c r="Z34" s="469"/>
      <c r="AA34" s="470"/>
      <c r="AB34" s="311"/>
    </row>
    <row r="35" spans="1:28" ht="12.75" customHeight="1" x14ac:dyDescent="0.35">
      <c r="A35" s="38"/>
      <c r="B35" s="243"/>
      <c r="C35" s="39"/>
      <c r="D35" s="39"/>
      <c r="E35" s="39"/>
      <c r="F35" s="39"/>
      <c r="G35" s="39"/>
      <c r="H35" s="40"/>
      <c r="I35" s="39"/>
      <c r="J35" s="39"/>
      <c r="K35" s="39"/>
      <c r="L35" s="39"/>
      <c r="M35" s="39"/>
      <c r="N35" s="39"/>
      <c r="O35" s="39"/>
      <c r="P35" s="39"/>
      <c r="Q35" s="39"/>
      <c r="R35" s="39"/>
      <c r="S35" s="39"/>
      <c r="T35" s="39"/>
      <c r="U35" s="39"/>
      <c r="V35" s="39"/>
      <c r="W35" s="39"/>
      <c r="X35" s="39"/>
      <c r="Y35" s="39"/>
      <c r="Z35" s="39"/>
      <c r="AA35" s="309"/>
      <c r="AB35" s="303"/>
    </row>
    <row r="36" spans="1:28" ht="15.75" customHeight="1" x14ac:dyDescent="0.35">
      <c r="A36" s="44"/>
      <c r="B36" s="244"/>
      <c r="C36" s="35"/>
      <c r="D36" s="35"/>
      <c r="E36" s="35"/>
      <c r="F36" s="35"/>
      <c r="G36" s="35"/>
      <c r="H36" s="37"/>
      <c r="I36" s="35"/>
      <c r="J36" s="35"/>
      <c r="K36" s="35"/>
      <c r="L36" s="35"/>
      <c r="M36" s="35"/>
      <c r="N36" s="35"/>
      <c r="O36" s="35"/>
      <c r="P36" s="35"/>
      <c r="Q36" s="35"/>
      <c r="R36" s="35"/>
      <c r="S36" s="35"/>
      <c r="T36" s="35"/>
      <c r="U36" s="35"/>
      <c r="V36" s="35"/>
      <c r="W36" s="35"/>
      <c r="X36" s="35"/>
      <c r="Y36" s="35"/>
      <c r="Z36" s="35"/>
      <c r="AA36" s="308"/>
      <c r="AB36" s="303"/>
    </row>
    <row r="37" spans="1:28" ht="17.25" customHeight="1" x14ac:dyDescent="0.35">
      <c r="A37" s="45"/>
      <c r="B37" s="240" t="s">
        <v>77</v>
      </c>
      <c r="C37" s="29"/>
      <c r="D37" s="29"/>
      <c r="E37" s="29"/>
      <c r="F37" s="29"/>
      <c r="G37" s="29"/>
      <c r="H37" s="30"/>
      <c r="I37" s="29"/>
      <c r="J37" s="29"/>
      <c r="K37" s="29"/>
      <c r="L37" s="29"/>
      <c r="M37" s="29"/>
      <c r="N37" s="29"/>
      <c r="O37" s="29"/>
      <c r="P37" s="29"/>
      <c r="Q37" s="29"/>
      <c r="R37" s="29"/>
      <c r="S37" s="29"/>
      <c r="T37" s="29"/>
      <c r="U37" s="29"/>
      <c r="V37" s="29"/>
      <c r="W37" s="29"/>
      <c r="X37" s="29"/>
      <c r="Y37" s="29"/>
      <c r="Z37" s="29"/>
      <c r="AA37" s="306"/>
      <c r="AB37" s="303"/>
    </row>
    <row r="38" spans="1:28" ht="15.75" customHeight="1" x14ac:dyDescent="0.35">
      <c r="B38" s="549" t="s">
        <v>190</v>
      </c>
      <c r="C38" s="550"/>
      <c r="D38" s="550"/>
      <c r="E38" s="550"/>
      <c r="F38" s="550"/>
      <c r="G38" s="550"/>
      <c r="H38" s="550"/>
      <c r="I38" s="550"/>
      <c r="J38" s="550"/>
      <c r="K38" s="550"/>
      <c r="L38" s="550"/>
      <c r="M38" s="550"/>
      <c r="N38" s="561" t="s">
        <v>99</v>
      </c>
      <c r="O38" s="561"/>
      <c r="P38" s="561"/>
      <c r="Q38" s="561"/>
      <c r="R38" s="561"/>
      <c r="S38" s="561"/>
      <c r="T38" s="561"/>
      <c r="U38" s="561"/>
      <c r="V38" s="561" t="s">
        <v>100</v>
      </c>
      <c r="W38" s="561"/>
      <c r="X38" s="561"/>
      <c r="Y38" s="561"/>
      <c r="Z38" s="561"/>
      <c r="AA38" s="562"/>
      <c r="AB38" s="303"/>
    </row>
    <row r="39" spans="1:28" ht="15.75" customHeight="1" x14ac:dyDescent="0.35">
      <c r="A39" s="62"/>
      <c r="B39" s="551"/>
      <c r="C39" s="552"/>
      <c r="D39" s="552"/>
      <c r="E39" s="552"/>
      <c r="F39" s="552"/>
      <c r="G39" s="552"/>
      <c r="H39" s="552"/>
      <c r="I39" s="552"/>
      <c r="J39" s="552"/>
      <c r="K39" s="552"/>
      <c r="L39" s="552"/>
      <c r="M39" s="552"/>
      <c r="N39" s="478"/>
      <c r="O39" s="478"/>
      <c r="P39" s="478"/>
      <c r="Q39" s="478"/>
      <c r="R39" s="478"/>
      <c r="S39" s="478"/>
      <c r="T39" s="478"/>
      <c r="U39" s="478"/>
      <c r="V39" s="478"/>
      <c r="W39" s="478"/>
      <c r="X39" s="478"/>
      <c r="Y39" s="478"/>
      <c r="Z39" s="478"/>
      <c r="AA39" s="502"/>
      <c r="AB39" s="303"/>
    </row>
    <row r="40" spans="1:28" ht="14.5" x14ac:dyDescent="0.35">
      <c r="A40" s="62"/>
      <c r="B40" s="551"/>
      <c r="C40" s="552"/>
      <c r="D40" s="552"/>
      <c r="E40" s="552"/>
      <c r="F40" s="552"/>
      <c r="G40" s="552"/>
      <c r="H40" s="552"/>
      <c r="I40" s="552"/>
      <c r="J40" s="552"/>
      <c r="K40" s="552"/>
      <c r="L40" s="552"/>
      <c r="M40" s="552"/>
      <c r="N40" s="504"/>
      <c r="O40" s="504"/>
      <c r="P40" s="504"/>
      <c r="Q40" s="504"/>
      <c r="R40" s="504"/>
      <c r="S40" s="504"/>
      <c r="T40" s="504"/>
      <c r="U40" s="504"/>
      <c r="V40" s="504"/>
      <c r="W40" s="504"/>
      <c r="X40" s="504"/>
      <c r="Y40" s="504"/>
      <c r="Z40" s="504"/>
      <c r="AA40" s="505"/>
      <c r="AB40" s="303"/>
    </row>
    <row r="41" spans="1:28" s="314" customFormat="1" ht="17.149999999999999" customHeight="1" x14ac:dyDescent="0.35">
      <c r="A41" s="229"/>
      <c r="B41" s="250" t="s">
        <v>180</v>
      </c>
      <c r="C41" s="236"/>
      <c r="D41" s="236"/>
      <c r="E41" s="236"/>
      <c r="F41" s="463"/>
      <c r="G41" s="463"/>
      <c r="H41" s="463"/>
      <c r="I41" s="463"/>
      <c r="J41" s="463"/>
      <c r="K41" s="463"/>
      <c r="L41" s="463"/>
      <c r="M41" s="463"/>
      <c r="N41" s="449"/>
      <c r="O41" s="449"/>
      <c r="P41" s="449"/>
      <c r="Q41" s="449"/>
      <c r="R41" s="449"/>
      <c r="S41" s="449"/>
      <c r="T41" s="449"/>
      <c r="U41" s="449"/>
      <c r="V41" s="471"/>
      <c r="W41" s="471"/>
      <c r="X41" s="471"/>
      <c r="Y41" s="471"/>
      <c r="Z41" s="471"/>
      <c r="AA41" s="472"/>
      <c r="AB41" s="313"/>
    </row>
    <row r="42" spans="1:28" s="312" customFormat="1" ht="20.149999999999999" hidden="1" customHeight="1" x14ac:dyDescent="0.35">
      <c r="A42" s="62"/>
      <c r="B42" s="62"/>
      <c r="C42" s="87"/>
      <c r="D42" s="163"/>
      <c r="E42" s="454" t="s">
        <v>57</v>
      </c>
      <c r="F42" s="455"/>
      <c r="G42" s="455"/>
      <c r="H42" s="89"/>
      <c r="I42" s="82"/>
      <c r="J42" s="82"/>
      <c r="K42" s="82"/>
      <c r="L42" s="82"/>
      <c r="M42" s="82"/>
      <c r="N42" s="450"/>
      <c r="O42" s="450"/>
      <c r="P42" s="450"/>
      <c r="Q42" s="450"/>
      <c r="R42" s="450"/>
      <c r="S42" s="450"/>
      <c r="T42" s="450"/>
      <c r="U42" s="451"/>
      <c r="V42" s="473"/>
      <c r="W42" s="474"/>
      <c r="X42" s="474"/>
      <c r="Y42" s="474"/>
      <c r="Z42" s="474"/>
      <c r="AA42" s="475"/>
      <c r="AB42" s="311"/>
    </row>
    <row r="43" spans="1:28" s="312" customFormat="1" ht="20.149999999999999" hidden="1" customHeight="1" x14ac:dyDescent="0.35">
      <c r="A43" s="62"/>
      <c r="B43" s="62"/>
      <c r="C43" s="87"/>
      <c r="D43" s="90"/>
      <c r="E43" s="447" t="s">
        <v>23</v>
      </c>
      <c r="F43" s="448"/>
      <c r="G43" s="448"/>
      <c r="H43" s="84"/>
      <c r="I43" s="61"/>
      <c r="J43" s="61"/>
      <c r="K43" s="61"/>
      <c r="L43" s="61"/>
      <c r="M43" s="61"/>
      <c r="N43" s="543"/>
      <c r="O43" s="543"/>
      <c r="P43" s="543"/>
      <c r="Q43" s="543"/>
      <c r="R43" s="543"/>
      <c r="S43" s="543"/>
      <c r="T43" s="543"/>
      <c r="U43" s="544"/>
      <c r="V43" s="486"/>
      <c r="W43" s="487"/>
      <c r="X43" s="487"/>
      <c r="Y43" s="487"/>
      <c r="Z43" s="487"/>
      <c r="AA43" s="488"/>
      <c r="AB43" s="311"/>
    </row>
    <row r="44" spans="1:28" s="312" customFormat="1" ht="20.149999999999999" hidden="1" customHeight="1" x14ac:dyDescent="0.35">
      <c r="A44" s="62"/>
      <c r="B44" s="62"/>
      <c r="C44" s="87"/>
      <c r="D44" s="88"/>
      <c r="E44" s="476" t="s">
        <v>97</v>
      </c>
      <c r="F44" s="477"/>
      <c r="G44" s="477"/>
      <c r="H44" s="89"/>
      <c r="I44" s="82"/>
      <c r="J44" s="82"/>
      <c r="K44" s="82"/>
      <c r="L44" s="82"/>
      <c r="M44" s="82"/>
      <c r="N44" s="452"/>
      <c r="O44" s="452"/>
      <c r="P44" s="452"/>
      <c r="Q44" s="452"/>
      <c r="R44" s="452"/>
      <c r="S44" s="452"/>
      <c r="T44" s="452"/>
      <c r="U44" s="453"/>
      <c r="V44" s="473"/>
      <c r="W44" s="474"/>
      <c r="X44" s="474"/>
      <c r="Y44" s="474"/>
      <c r="Z44" s="474"/>
      <c r="AA44" s="475"/>
      <c r="AB44" s="311"/>
    </row>
    <row r="45" spans="1:28" s="312" customFormat="1" ht="20.149999999999999" hidden="1" customHeight="1" x14ac:dyDescent="0.35">
      <c r="A45" s="62"/>
      <c r="B45" s="62"/>
      <c r="C45" s="87"/>
      <c r="D45" s="91"/>
      <c r="E45" s="447" t="s">
        <v>98</v>
      </c>
      <c r="F45" s="448"/>
      <c r="G45" s="448"/>
      <c r="H45" s="84"/>
      <c r="I45" s="61"/>
      <c r="J45" s="61"/>
      <c r="K45" s="61"/>
      <c r="L45" s="61"/>
      <c r="M45" s="61"/>
      <c r="N45" s="543"/>
      <c r="O45" s="543"/>
      <c r="P45" s="543"/>
      <c r="Q45" s="543"/>
      <c r="R45" s="543"/>
      <c r="S45" s="543"/>
      <c r="T45" s="543"/>
      <c r="U45" s="544"/>
      <c r="V45" s="486"/>
      <c r="W45" s="487"/>
      <c r="X45" s="487"/>
      <c r="Y45" s="487"/>
      <c r="Z45" s="487"/>
      <c r="AA45" s="488"/>
      <c r="AB45" s="311"/>
    </row>
    <row r="46" spans="1:28" s="312" customFormat="1" ht="20.149999999999999" hidden="1" customHeight="1" x14ac:dyDescent="0.35">
      <c r="A46" s="62"/>
      <c r="B46" s="62"/>
      <c r="C46" s="87"/>
      <c r="D46" s="164"/>
      <c r="E46" s="476" t="s">
        <v>22</v>
      </c>
      <c r="F46" s="477"/>
      <c r="G46" s="477"/>
      <c r="H46" s="89"/>
      <c r="I46" s="82"/>
      <c r="J46" s="82"/>
      <c r="K46" s="82"/>
      <c r="L46" s="82"/>
      <c r="M46" s="82"/>
      <c r="N46" s="566"/>
      <c r="O46" s="566"/>
      <c r="P46" s="566"/>
      <c r="Q46" s="566"/>
      <c r="R46" s="566"/>
      <c r="S46" s="566"/>
      <c r="T46" s="566"/>
      <c r="U46" s="567"/>
      <c r="V46" s="563"/>
      <c r="W46" s="564"/>
      <c r="X46" s="564"/>
      <c r="Y46" s="564"/>
      <c r="Z46" s="564"/>
      <c r="AA46" s="565"/>
      <c r="AB46" s="311"/>
    </row>
    <row r="47" spans="1:28" s="315" customFormat="1" ht="38.25" customHeight="1" x14ac:dyDescent="0.3">
      <c r="A47" s="44"/>
      <c r="B47" s="568" t="s">
        <v>230</v>
      </c>
      <c r="C47" s="569"/>
      <c r="D47" s="569"/>
      <c r="E47" s="569"/>
      <c r="F47" s="35"/>
      <c r="G47" s="35"/>
      <c r="H47" s="37"/>
      <c r="I47" s="35"/>
      <c r="J47" s="35"/>
      <c r="K47" s="35"/>
      <c r="L47" s="35"/>
      <c r="M47" s="35"/>
      <c r="N47" s="559" t="s">
        <v>221</v>
      </c>
      <c r="O47" s="559"/>
      <c r="P47" s="559"/>
      <c r="Q47" s="559"/>
      <c r="R47" s="559"/>
      <c r="S47" s="559"/>
      <c r="T47" s="559"/>
      <c r="U47" s="559"/>
      <c r="V47" s="559"/>
      <c r="W47" s="559"/>
      <c r="X47" s="559"/>
      <c r="Y47" s="559"/>
      <c r="Z47" s="559"/>
      <c r="AA47" s="560"/>
    </row>
    <row r="48" spans="1:28" ht="15.75" customHeight="1" x14ac:dyDescent="0.35">
      <c r="A48" s="44"/>
      <c r="B48" s="251" t="s">
        <v>80</v>
      </c>
      <c r="C48" s="35"/>
      <c r="E48" s="230"/>
      <c r="F48" s="230"/>
      <c r="G48" s="231"/>
      <c r="H48" s="246"/>
      <c r="I48" s="232"/>
      <c r="J48" s="232"/>
      <c r="K48" s="232"/>
      <c r="L48" s="232"/>
      <c r="M48" s="233"/>
      <c r="O48" s="234"/>
      <c r="P48" s="234"/>
      <c r="Q48" s="234"/>
      <c r="R48" s="234"/>
      <c r="S48" s="234"/>
      <c r="T48" s="234"/>
      <c r="U48" s="235"/>
      <c r="W48" s="228"/>
      <c r="X48" s="228"/>
      <c r="Y48" s="228"/>
      <c r="Z48" s="228"/>
      <c r="AA48" s="316"/>
      <c r="AB48" s="303"/>
    </row>
    <row r="49" spans="1:28" ht="21.75" customHeight="1" x14ac:dyDescent="0.35">
      <c r="A49" s="44"/>
      <c r="B49" s="556" t="s">
        <v>91</v>
      </c>
      <c r="C49" s="557"/>
      <c r="D49" s="522" t="s">
        <v>222</v>
      </c>
      <c r="E49" s="522"/>
      <c r="F49" s="522"/>
      <c r="G49" s="523"/>
      <c r="H49" s="530" t="s">
        <v>227</v>
      </c>
      <c r="I49" s="531"/>
      <c r="J49" s="531"/>
      <c r="K49" s="531"/>
      <c r="L49" s="531"/>
      <c r="M49" s="572"/>
      <c r="N49" s="576" t="s">
        <v>99</v>
      </c>
      <c r="O49" s="478"/>
      <c r="P49" s="478"/>
      <c r="Q49" s="478"/>
      <c r="R49" s="478"/>
      <c r="S49" s="478"/>
      <c r="T49" s="478"/>
      <c r="U49" s="502"/>
      <c r="V49" s="501" t="s">
        <v>100</v>
      </c>
      <c r="W49" s="478"/>
      <c r="X49" s="478"/>
      <c r="Y49" s="478"/>
      <c r="Z49" s="478"/>
      <c r="AA49" s="502"/>
      <c r="AB49" s="303"/>
    </row>
    <row r="50" spans="1:28" ht="36.75" customHeight="1" x14ac:dyDescent="0.35">
      <c r="A50" s="44"/>
      <c r="B50" s="556"/>
      <c r="C50" s="557"/>
      <c r="D50" s="525"/>
      <c r="E50" s="525"/>
      <c r="F50" s="525"/>
      <c r="G50" s="526"/>
      <c r="H50" s="533"/>
      <c r="I50" s="534"/>
      <c r="J50" s="534"/>
      <c r="K50" s="534"/>
      <c r="L50" s="534"/>
      <c r="M50" s="573"/>
      <c r="N50" s="577"/>
      <c r="O50" s="504"/>
      <c r="P50" s="504"/>
      <c r="Q50" s="504"/>
      <c r="R50" s="504"/>
      <c r="S50" s="504"/>
      <c r="T50" s="504"/>
      <c r="U50" s="505"/>
      <c r="V50" s="503"/>
      <c r="W50" s="504"/>
      <c r="X50" s="504"/>
      <c r="Y50" s="504"/>
      <c r="Z50" s="504"/>
      <c r="AA50" s="505"/>
      <c r="AB50" s="303"/>
    </row>
    <row r="51" spans="1:28" s="312" customFormat="1" ht="17.149999999999999" customHeight="1" x14ac:dyDescent="0.35">
      <c r="A51" s="62"/>
      <c r="B51" s="252"/>
      <c r="C51" s="61"/>
      <c r="D51" s="63"/>
      <c r="E51" s="82" t="str">
        <f>IF('Verknüpfung Objektsakte'!M96=0,"",'Verknüpfung Objektsakte'!M96)</f>
        <v/>
      </c>
      <c r="F51" s="63"/>
      <c r="G51" s="82" t="str">
        <f>IF('Verknüpfung Objektsakte'!N96=0,"",'Verknüpfung Objektsakte'!N96)</f>
        <v/>
      </c>
      <c r="H51" s="527"/>
      <c r="I51" s="528"/>
      <c r="J51" s="528"/>
      <c r="K51" s="528"/>
      <c r="L51" s="528"/>
      <c r="M51" s="529"/>
      <c r="N51" s="492"/>
      <c r="O51" s="493"/>
      <c r="P51" s="493"/>
      <c r="Q51" s="493"/>
      <c r="R51" s="493"/>
      <c r="S51" s="493"/>
      <c r="T51" s="493"/>
      <c r="U51" s="494"/>
      <c r="V51" s="473"/>
      <c r="W51" s="474"/>
      <c r="X51" s="474"/>
      <c r="Y51" s="474"/>
      <c r="Z51" s="474"/>
      <c r="AA51" s="475"/>
      <c r="AB51" s="311"/>
    </row>
    <row r="52" spans="1:28" s="312" customFormat="1" ht="17.149999999999999" customHeight="1" x14ac:dyDescent="0.35">
      <c r="A52" s="62"/>
      <c r="B52" s="253"/>
      <c r="C52" s="61"/>
      <c r="D52" s="75"/>
      <c r="E52" s="61" t="str">
        <f>IF('Verknüpfung Objektsakte'!M97=0,"",'Verknüpfung Objektsakte'!M97)</f>
        <v/>
      </c>
      <c r="F52" s="75"/>
      <c r="G52" s="61" t="str">
        <f>IF('Verknüpfung Objektsakte'!N97=0,"",'Verknüpfung Objektsakte'!N97)</f>
        <v/>
      </c>
      <c r="H52" s="541"/>
      <c r="I52" s="468"/>
      <c r="J52" s="468"/>
      <c r="K52" s="468"/>
      <c r="L52" s="468"/>
      <c r="M52" s="542"/>
      <c r="N52" s="495"/>
      <c r="O52" s="496"/>
      <c r="P52" s="496"/>
      <c r="Q52" s="496"/>
      <c r="R52" s="496"/>
      <c r="S52" s="496"/>
      <c r="T52" s="496"/>
      <c r="U52" s="497"/>
      <c r="V52" s="486"/>
      <c r="W52" s="487"/>
      <c r="X52" s="487"/>
      <c r="Y52" s="487"/>
      <c r="Z52" s="487"/>
      <c r="AA52" s="488"/>
      <c r="AB52" s="311"/>
    </row>
    <row r="53" spans="1:28" s="312" customFormat="1" ht="17.149999999999999" customHeight="1" x14ac:dyDescent="0.35">
      <c r="A53" s="62"/>
      <c r="B53" s="252"/>
      <c r="C53" s="61"/>
      <c r="D53" s="78"/>
      <c r="E53" s="82" t="str">
        <f>IF('Verknüpfung Objektsakte'!M98=0,"",'Verknüpfung Objektsakte'!M98)</f>
        <v/>
      </c>
      <c r="F53" s="78"/>
      <c r="G53" s="82" t="str">
        <f>IF('Verknüpfung Objektsakte'!N98=0,"",'Verknüpfung Objektsakte'!N98)</f>
        <v/>
      </c>
      <c r="H53" s="538"/>
      <c r="I53" s="539"/>
      <c r="J53" s="539"/>
      <c r="K53" s="539"/>
      <c r="L53" s="539"/>
      <c r="M53" s="540"/>
      <c r="N53" s="483"/>
      <c r="O53" s="484"/>
      <c r="P53" s="484"/>
      <c r="Q53" s="484"/>
      <c r="R53" s="484"/>
      <c r="S53" s="484"/>
      <c r="T53" s="484"/>
      <c r="U53" s="485"/>
      <c r="V53" s="473"/>
      <c r="W53" s="474"/>
      <c r="X53" s="474"/>
      <c r="Y53" s="474"/>
      <c r="Z53" s="474"/>
      <c r="AA53" s="475"/>
      <c r="AB53" s="311"/>
    </row>
    <row r="54" spans="1:28" s="312" customFormat="1" ht="17.149999999999999" customHeight="1" x14ac:dyDescent="0.35">
      <c r="A54" s="62"/>
      <c r="B54" s="252"/>
      <c r="C54" s="61"/>
      <c r="D54" s="75"/>
      <c r="E54" s="61" t="str">
        <f>IF('Verknüpfung Objektsakte'!M99=0,"",'Verknüpfung Objektsakte'!M99)</f>
        <v/>
      </c>
      <c r="F54" s="75"/>
      <c r="G54" s="61" t="str">
        <f>IF('Verknüpfung Objektsakte'!N99=0,"",'Verknüpfung Objektsakte'!N99)</f>
        <v/>
      </c>
      <c r="H54" s="541"/>
      <c r="I54" s="468"/>
      <c r="J54" s="468"/>
      <c r="K54" s="468"/>
      <c r="L54" s="468"/>
      <c r="M54" s="542"/>
      <c r="N54" s="489"/>
      <c r="O54" s="490"/>
      <c r="P54" s="490"/>
      <c r="Q54" s="490"/>
      <c r="R54" s="490"/>
      <c r="S54" s="490"/>
      <c r="T54" s="490"/>
      <c r="U54" s="491"/>
      <c r="V54" s="486"/>
      <c r="W54" s="487"/>
      <c r="X54" s="487"/>
      <c r="Y54" s="487"/>
      <c r="Z54" s="487"/>
      <c r="AA54" s="488"/>
      <c r="AB54" s="311"/>
    </row>
    <row r="55" spans="1:28" s="312" customFormat="1" ht="17.149999999999999" customHeight="1" x14ac:dyDescent="0.35">
      <c r="A55" s="62"/>
      <c r="B55" s="252"/>
      <c r="C55" s="61"/>
      <c r="D55" s="78"/>
      <c r="E55" s="82" t="str">
        <f>IF('Verknüpfung Objektsakte'!M100=0,"",'Verknüpfung Objektsakte'!M100)</f>
        <v/>
      </c>
      <c r="F55" s="78"/>
      <c r="G55" s="82" t="str">
        <f>IF('Verknüpfung Objektsakte'!N100=0,"",'Verknüpfung Objektsakte'!N100)</f>
        <v/>
      </c>
      <c r="H55" s="538"/>
      <c r="I55" s="539"/>
      <c r="J55" s="539"/>
      <c r="K55" s="539"/>
      <c r="L55" s="539"/>
      <c r="M55" s="540"/>
      <c r="N55" s="483"/>
      <c r="O55" s="484"/>
      <c r="P55" s="484"/>
      <c r="Q55" s="484"/>
      <c r="R55" s="484"/>
      <c r="S55" s="484"/>
      <c r="T55" s="484"/>
      <c r="U55" s="485"/>
      <c r="V55" s="473"/>
      <c r="W55" s="474"/>
      <c r="X55" s="474"/>
      <c r="Y55" s="474"/>
      <c r="Z55" s="474"/>
      <c r="AA55" s="475"/>
      <c r="AB55" s="311"/>
    </row>
    <row r="56" spans="1:28" s="312" customFormat="1" ht="17.149999999999999" customHeight="1" x14ac:dyDescent="0.35">
      <c r="A56" s="62"/>
      <c r="B56" s="252"/>
      <c r="C56" s="61"/>
      <c r="D56" s="75"/>
      <c r="E56" s="61" t="str">
        <f>IF('Verknüpfung Objektsakte'!M101=0,"",'Verknüpfung Objektsakte'!M101)</f>
        <v/>
      </c>
      <c r="F56" s="75"/>
      <c r="G56" s="61" t="str">
        <f>IF('Verknüpfung Objektsakte'!N101=0,"",'Verknüpfung Objektsakte'!N101)</f>
        <v/>
      </c>
      <c r="H56" s="541"/>
      <c r="I56" s="468"/>
      <c r="J56" s="468"/>
      <c r="K56" s="468"/>
      <c r="L56" s="468"/>
      <c r="M56" s="542"/>
      <c r="N56" s="489"/>
      <c r="O56" s="490"/>
      <c r="P56" s="490"/>
      <c r="Q56" s="490"/>
      <c r="R56" s="490"/>
      <c r="S56" s="490"/>
      <c r="T56" s="490"/>
      <c r="U56" s="491"/>
      <c r="V56" s="486"/>
      <c r="W56" s="487"/>
      <c r="X56" s="487"/>
      <c r="Y56" s="487"/>
      <c r="Z56" s="487"/>
      <c r="AA56" s="488"/>
      <c r="AB56" s="311"/>
    </row>
    <row r="57" spans="1:28" s="312" customFormat="1" ht="17.149999999999999" customHeight="1" x14ac:dyDescent="0.35">
      <c r="A57" s="62"/>
      <c r="B57" s="252"/>
      <c r="C57" s="61"/>
      <c r="D57" s="78"/>
      <c r="E57" s="82" t="str">
        <f>IF('Verknüpfung Objektsakte'!M102=0,"",'Verknüpfung Objektsakte'!M102)</f>
        <v/>
      </c>
      <c r="F57" s="78"/>
      <c r="G57" s="82" t="str">
        <f>IF('Verknüpfung Objektsakte'!N102=0,"",'Verknüpfung Objektsakte'!N102)</f>
        <v/>
      </c>
      <c r="H57" s="538"/>
      <c r="I57" s="539"/>
      <c r="J57" s="539"/>
      <c r="K57" s="539"/>
      <c r="L57" s="539"/>
      <c r="M57" s="540"/>
      <c r="N57" s="483"/>
      <c r="O57" s="484"/>
      <c r="P57" s="484"/>
      <c r="Q57" s="484"/>
      <c r="R57" s="484"/>
      <c r="S57" s="484"/>
      <c r="T57" s="484"/>
      <c r="U57" s="485"/>
      <c r="V57" s="473"/>
      <c r="W57" s="474"/>
      <c r="X57" s="474"/>
      <c r="Y57" s="474"/>
      <c r="Z57" s="474"/>
      <c r="AA57" s="475"/>
      <c r="AB57" s="311"/>
    </row>
    <row r="58" spans="1:28" s="319" customFormat="1" ht="28" customHeight="1" x14ac:dyDescent="0.35">
      <c r="A58" s="167"/>
      <c r="B58" s="254" t="s">
        <v>184</v>
      </c>
      <c r="C58" s="166"/>
      <c r="D58" s="168"/>
      <c r="E58" s="300"/>
      <c r="F58" s="300"/>
      <c r="G58" s="300"/>
      <c r="H58" s="300"/>
      <c r="I58" s="300"/>
      <c r="J58" s="300"/>
      <c r="K58" s="300"/>
      <c r="L58" s="300"/>
      <c r="M58" s="300"/>
      <c r="N58" s="300"/>
      <c r="O58" s="300"/>
      <c r="P58" s="300"/>
      <c r="Q58" s="300"/>
      <c r="R58" s="300"/>
      <c r="S58" s="300"/>
      <c r="T58" s="300"/>
      <c r="U58" s="300"/>
      <c r="V58" s="300"/>
      <c r="W58" s="300"/>
      <c r="X58" s="300"/>
      <c r="Y58" s="300"/>
      <c r="Z58" s="300"/>
      <c r="AA58" s="317"/>
      <c r="AB58" s="318"/>
    </row>
    <row r="59" spans="1:28" s="312" customFormat="1" ht="50.5" customHeight="1" x14ac:dyDescent="0.35">
      <c r="A59" s="62"/>
      <c r="B59" s="498"/>
      <c r="C59" s="499"/>
      <c r="D59" s="499"/>
      <c r="E59" s="499"/>
      <c r="F59" s="499"/>
      <c r="G59" s="499"/>
      <c r="H59" s="499"/>
      <c r="I59" s="499"/>
      <c r="J59" s="499"/>
      <c r="K59" s="499"/>
      <c r="L59" s="499"/>
      <c r="M59" s="499"/>
      <c r="N59" s="499"/>
      <c r="O59" s="499"/>
      <c r="P59" s="499"/>
      <c r="Q59" s="499"/>
      <c r="R59" s="499"/>
      <c r="S59" s="499"/>
      <c r="T59" s="499"/>
      <c r="U59" s="499"/>
      <c r="V59" s="499"/>
      <c r="W59" s="499"/>
      <c r="X59" s="499"/>
      <c r="Y59" s="499"/>
      <c r="Z59" s="499"/>
      <c r="AA59" s="500"/>
      <c r="AB59" s="311"/>
    </row>
    <row r="60" spans="1:28" ht="15.75" customHeight="1" x14ac:dyDescent="0.35">
      <c r="A60" s="50"/>
      <c r="B60" s="243"/>
      <c r="C60" s="39"/>
      <c r="D60" s="39"/>
      <c r="E60" s="39"/>
      <c r="F60" s="39"/>
      <c r="G60" s="39"/>
      <c r="H60" s="40"/>
      <c r="I60" s="39"/>
      <c r="J60" s="39"/>
      <c r="K60" s="39"/>
      <c r="L60" s="39"/>
      <c r="M60" s="39"/>
      <c r="N60" s="39"/>
      <c r="O60" s="39"/>
      <c r="P60" s="39"/>
      <c r="Q60" s="39"/>
      <c r="R60" s="39"/>
      <c r="S60" s="39"/>
      <c r="T60" s="39"/>
      <c r="U60" s="39"/>
      <c r="V60" s="39"/>
      <c r="W60" s="39"/>
      <c r="X60" s="39"/>
      <c r="Y60" s="39"/>
      <c r="Z60" s="39"/>
      <c r="AA60" s="309"/>
      <c r="AB60" s="303"/>
    </row>
    <row r="61" spans="1:28" s="322" customFormat="1" ht="15.75" customHeight="1" x14ac:dyDescent="0.35">
      <c r="A61" s="176"/>
      <c r="B61" s="255"/>
      <c r="C61" s="177"/>
      <c r="D61" s="177"/>
      <c r="E61" s="177"/>
      <c r="F61" s="177"/>
      <c r="G61" s="177"/>
      <c r="H61" s="178"/>
      <c r="I61" s="177"/>
      <c r="J61" s="177"/>
      <c r="K61" s="177"/>
      <c r="L61" s="177"/>
      <c r="M61" s="177"/>
      <c r="N61" s="177"/>
      <c r="O61" s="177"/>
      <c r="P61" s="177"/>
      <c r="Q61" s="177"/>
      <c r="R61" s="177"/>
      <c r="S61" s="177"/>
      <c r="T61" s="177"/>
      <c r="U61" s="177"/>
      <c r="V61" s="177"/>
      <c r="W61" s="177"/>
      <c r="X61" s="177"/>
      <c r="Y61" s="177"/>
      <c r="Z61" s="177"/>
      <c r="AA61" s="320"/>
      <c r="AB61" s="321"/>
    </row>
    <row r="62" spans="1:28" ht="12.75" customHeight="1" x14ac:dyDescent="0.35">
      <c r="A62" s="45"/>
      <c r="B62" s="240" t="s">
        <v>2</v>
      </c>
      <c r="C62" s="29"/>
      <c r="D62" s="29"/>
      <c r="E62" s="29"/>
      <c r="F62" s="29"/>
      <c r="G62" s="29"/>
      <c r="H62" s="30"/>
      <c r="I62" s="29"/>
      <c r="J62" s="29"/>
      <c r="K62" s="29"/>
      <c r="L62" s="29"/>
      <c r="M62" s="29"/>
      <c r="N62" s="29"/>
      <c r="O62" s="29"/>
      <c r="P62" s="29"/>
      <c r="Q62" s="29"/>
      <c r="R62" s="29"/>
      <c r="S62" s="29"/>
      <c r="T62" s="29"/>
      <c r="U62" s="29"/>
      <c r="V62" s="29"/>
      <c r="W62" s="29"/>
      <c r="X62" s="29"/>
      <c r="Y62" s="29"/>
      <c r="Z62" s="29"/>
      <c r="AA62" s="306"/>
      <c r="AB62" s="303"/>
    </row>
    <row r="63" spans="1:28" ht="12.75" customHeight="1" x14ac:dyDescent="0.35">
      <c r="A63" s="44"/>
      <c r="B63" s="244"/>
      <c r="C63" s="35"/>
      <c r="D63" s="35"/>
      <c r="E63" s="35"/>
      <c r="F63" s="35"/>
      <c r="G63" s="35"/>
      <c r="H63" s="37"/>
      <c r="I63" s="35"/>
      <c r="J63" s="35"/>
      <c r="K63" s="35"/>
      <c r="L63" s="35"/>
      <c r="M63" s="35"/>
      <c r="N63" s="35"/>
      <c r="O63" s="35"/>
      <c r="P63" s="35"/>
      <c r="Q63" s="35"/>
      <c r="R63" s="35"/>
      <c r="S63" s="35"/>
      <c r="T63" s="35"/>
      <c r="U63" s="35"/>
      <c r="V63" s="35"/>
      <c r="W63" s="35"/>
      <c r="X63" s="35"/>
      <c r="Y63" s="35"/>
      <c r="Z63" s="35"/>
      <c r="AA63" s="308"/>
      <c r="AB63" s="303"/>
    </row>
    <row r="64" spans="1:28" ht="19.5" customHeight="1" x14ac:dyDescent="0.35">
      <c r="A64" s="44"/>
      <c r="B64" s="506" t="s">
        <v>226</v>
      </c>
      <c r="C64" s="507"/>
      <c r="D64" s="521" t="s">
        <v>222</v>
      </c>
      <c r="E64" s="522"/>
      <c r="F64" s="522"/>
      <c r="G64" s="523"/>
      <c r="H64" s="530" t="s">
        <v>223</v>
      </c>
      <c r="I64" s="531"/>
      <c r="J64" s="531"/>
      <c r="K64" s="531"/>
      <c r="L64" s="531"/>
      <c r="M64" s="532"/>
      <c r="N64" s="478" t="s">
        <v>99</v>
      </c>
      <c r="O64" s="479"/>
      <c r="P64" s="479"/>
      <c r="Q64" s="479"/>
      <c r="R64" s="479"/>
      <c r="S64" s="479"/>
      <c r="T64" s="479"/>
      <c r="U64" s="480"/>
      <c r="V64" s="501" t="s">
        <v>100</v>
      </c>
      <c r="W64" s="478"/>
      <c r="X64" s="478"/>
      <c r="Y64" s="478"/>
      <c r="Z64" s="478"/>
      <c r="AA64" s="502"/>
      <c r="AB64" s="303"/>
    </row>
    <row r="65" spans="1:28" ht="40.5" customHeight="1" x14ac:dyDescent="0.35">
      <c r="A65" s="44"/>
      <c r="B65" s="506"/>
      <c r="C65" s="507"/>
      <c r="D65" s="524"/>
      <c r="E65" s="525"/>
      <c r="F65" s="525"/>
      <c r="G65" s="526"/>
      <c r="H65" s="533"/>
      <c r="I65" s="534"/>
      <c r="J65" s="534"/>
      <c r="K65" s="534"/>
      <c r="L65" s="534"/>
      <c r="M65" s="535"/>
      <c r="N65" s="481"/>
      <c r="O65" s="481"/>
      <c r="P65" s="481"/>
      <c r="Q65" s="481"/>
      <c r="R65" s="481"/>
      <c r="S65" s="481"/>
      <c r="T65" s="481"/>
      <c r="U65" s="482"/>
      <c r="V65" s="503"/>
      <c r="W65" s="504"/>
      <c r="X65" s="504"/>
      <c r="Y65" s="504"/>
      <c r="Z65" s="504"/>
      <c r="AA65" s="505"/>
      <c r="AB65" s="303"/>
    </row>
    <row r="66" spans="1:28" s="312" customFormat="1" ht="17.149999999999999" customHeight="1" x14ac:dyDescent="0.35">
      <c r="A66" s="62"/>
      <c r="B66" s="256"/>
      <c r="C66" s="61"/>
      <c r="D66" s="63"/>
      <c r="E66" s="64" t="str">
        <f>IF('Verknüpfung Objektsakte'!M82=0,"",'Verknüpfung Objektsakte'!M82)</f>
        <v/>
      </c>
      <c r="F66" s="63"/>
      <c r="G66" s="64" t="str">
        <f>IF('Verknüpfung Objektsakte'!N82=0,"",'Verknüpfung Objektsakte'!N82)</f>
        <v/>
      </c>
      <c r="H66" s="63"/>
      <c r="I66" s="64" t="str">
        <f>IF('Verknüpfung Objektsakte'!O82=0,"",'Verknüpfung Objektsakte'!O82)</f>
        <v/>
      </c>
      <c r="J66" s="63"/>
      <c r="K66" s="64" t="str">
        <f>IF('Verknüpfung Objektsakte'!P82=0,"",'Verknüpfung Objektsakte'!P82)</f>
        <v/>
      </c>
      <c r="L66" s="63"/>
      <c r="M66" s="65" t="str">
        <f>IF('Verknüpfung Objektsakte'!Q82=0,"",'Verknüpfung Objektsakte'!Q82)</f>
        <v/>
      </c>
      <c r="N66" s="492"/>
      <c r="O66" s="493"/>
      <c r="P66" s="493"/>
      <c r="Q66" s="493"/>
      <c r="R66" s="493"/>
      <c r="S66" s="493"/>
      <c r="T66" s="493"/>
      <c r="U66" s="494"/>
      <c r="V66" s="473"/>
      <c r="W66" s="474"/>
      <c r="X66" s="474"/>
      <c r="Y66" s="474"/>
      <c r="Z66" s="474"/>
      <c r="AA66" s="475"/>
      <c r="AB66" s="311"/>
    </row>
    <row r="67" spans="1:28" s="312" customFormat="1" ht="17.149999999999999" customHeight="1" x14ac:dyDescent="0.35">
      <c r="A67" s="62"/>
      <c r="B67" s="256"/>
      <c r="C67" s="61"/>
      <c r="D67" s="75"/>
      <c r="E67" s="76" t="str">
        <f>IF('Verknüpfung Objektsakte'!M83=0,"",'Verknüpfung Objektsakte'!M83)</f>
        <v/>
      </c>
      <c r="F67" s="75"/>
      <c r="G67" s="76" t="str">
        <f>IF('Verknüpfung Objektsakte'!N83=0,"",'Verknüpfung Objektsakte'!N83)</f>
        <v/>
      </c>
      <c r="H67" s="75"/>
      <c r="I67" s="76" t="str">
        <f>IF('Verknüpfung Objektsakte'!O83=0,"",'Verknüpfung Objektsakte'!O83)</f>
        <v/>
      </c>
      <c r="J67" s="75"/>
      <c r="K67" s="76" t="str">
        <f>IF('Verknüpfung Objektsakte'!P83=0,"",'Verknüpfung Objektsakte'!P83)</f>
        <v/>
      </c>
      <c r="L67" s="75"/>
      <c r="M67" s="76" t="str">
        <f>IF('Verknüpfung Objektsakte'!Q83=0,"",'Verknüpfung Objektsakte'!Q83)</f>
        <v/>
      </c>
      <c r="N67" s="495"/>
      <c r="O67" s="496"/>
      <c r="P67" s="496"/>
      <c r="Q67" s="496"/>
      <c r="R67" s="496"/>
      <c r="S67" s="496"/>
      <c r="T67" s="496"/>
      <c r="U67" s="497"/>
      <c r="V67" s="486"/>
      <c r="W67" s="487"/>
      <c r="X67" s="487"/>
      <c r="Y67" s="487"/>
      <c r="Z67" s="487"/>
      <c r="AA67" s="488"/>
      <c r="AB67" s="311"/>
    </row>
    <row r="68" spans="1:28" s="312" customFormat="1" ht="17.149999999999999" customHeight="1" x14ac:dyDescent="0.35">
      <c r="A68" s="62"/>
      <c r="B68" s="256"/>
      <c r="C68" s="61"/>
      <c r="D68" s="78"/>
      <c r="E68" s="79" t="str">
        <f>IF('Verknüpfung Objektsakte'!M84=0,"",'Verknüpfung Objektsakte'!M84)</f>
        <v/>
      </c>
      <c r="F68" s="78"/>
      <c r="G68" s="79" t="str">
        <f>IF('Verknüpfung Objektsakte'!N84=0,"",'Verknüpfung Objektsakte'!N84)</f>
        <v/>
      </c>
      <c r="H68" s="78"/>
      <c r="I68" s="79" t="str">
        <f>IF('Verknüpfung Objektsakte'!O84=0,"",'Verknüpfung Objektsakte'!O84)</f>
        <v/>
      </c>
      <c r="J68" s="78"/>
      <c r="K68" s="79" t="str">
        <f>IF('Verknüpfung Objektsakte'!P84=0,"",'Verknüpfung Objektsakte'!P84)</f>
        <v/>
      </c>
      <c r="L68" s="78"/>
      <c r="M68" s="79" t="str">
        <f>IF('Verknüpfung Objektsakte'!Q84=0,"",'Verknüpfung Objektsakte'!Q84)</f>
        <v/>
      </c>
      <c r="N68" s="483"/>
      <c r="O68" s="484"/>
      <c r="P68" s="484"/>
      <c r="Q68" s="484"/>
      <c r="R68" s="484"/>
      <c r="S68" s="484"/>
      <c r="T68" s="484"/>
      <c r="U68" s="485"/>
      <c r="V68" s="473"/>
      <c r="W68" s="474"/>
      <c r="X68" s="474"/>
      <c r="Y68" s="474"/>
      <c r="Z68" s="474"/>
      <c r="AA68" s="475"/>
      <c r="AB68" s="311"/>
    </row>
    <row r="69" spans="1:28" s="312" customFormat="1" ht="17.149999999999999" customHeight="1" x14ac:dyDescent="0.35">
      <c r="A69" s="62"/>
      <c r="B69" s="256"/>
      <c r="C69" s="61"/>
      <c r="D69" s="75"/>
      <c r="E69" s="76" t="str">
        <f>IF('Verknüpfung Objektsakte'!M85=0,"",'Verknüpfung Objektsakte'!M85)</f>
        <v/>
      </c>
      <c r="F69" s="75"/>
      <c r="G69" s="76" t="str">
        <f>IF('Verknüpfung Objektsakte'!N85=0,"",'Verknüpfung Objektsakte'!N85)</f>
        <v/>
      </c>
      <c r="H69" s="75"/>
      <c r="I69" s="76" t="str">
        <f>IF('Verknüpfung Objektsakte'!O85=0,"",'Verknüpfung Objektsakte'!O85)</f>
        <v/>
      </c>
      <c r="J69" s="75"/>
      <c r="K69" s="76" t="str">
        <f>IF('Verknüpfung Objektsakte'!P85=0,"",'Verknüpfung Objektsakte'!P85)</f>
        <v/>
      </c>
      <c r="L69" s="75"/>
      <c r="M69" s="76" t="str">
        <f>IF('Verknüpfung Objektsakte'!Q85=0,"",'Verknüpfung Objektsakte'!Q85)</f>
        <v/>
      </c>
      <c r="N69" s="489"/>
      <c r="O69" s="490"/>
      <c r="P69" s="490"/>
      <c r="Q69" s="490"/>
      <c r="R69" s="490"/>
      <c r="S69" s="490"/>
      <c r="T69" s="490"/>
      <c r="U69" s="491"/>
      <c r="V69" s="486"/>
      <c r="W69" s="487"/>
      <c r="X69" s="487"/>
      <c r="Y69" s="487"/>
      <c r="Z69" s="487"/>
      <c r="AA69" s="488"/>
      <c r="AB69" s="311"/>
    </row>
    <row r="70" spans="1:28" s="312" customFormat="1" ht="17.149999999999999" customHeight="1" x14ac:dyDescent="0.35">
      <c r="A70" s="62"/>
      <c r="B70" s="256"/>
      <c r="C70" s="61"/>
      <c r="D70" s="78"/>
      <c r="E70" s="79" t="str">
        <f>IF('Verknüpfung Objektsakte'!M86=0,"",'Verknüpfung Objektsakte'!M86)</f>
        <v/>
      </c>
      <c r="F70" s="78"/>
      <c r="G70" s="79" t="str">
        <f>IF('Verknüpfung Objektsakte'!N86=0,"",'Verknüpfung Objektsakte'!N86)</f>
        <v/>
      </c>
      <c r="H70" s="78"/>
      <c r="I70" s="79" t="str">
        <f>IF('Verknüpfung Objektsakte'!O86=0,"",'Verknüpfung Objektsakte'!O86)</f>
        <v/>
      </c>
      <c r="J70" s="78"/>
      <c r="K70" s="79" t="str">
        <f>IF('Verknüpfung Objektsakte'!P86=0,"",'Verknüpfung Objektsakte'!P86)</f>
        <v/>
      </c>
      <c r="L70" s="78"/>
      <c r="M70" s="79" t="str">
        <f>IF('Verknüpfung Objektsakte'!Q86=0,"",'Verknüpfung Objektsakte'!Q86)</f>
        <v/>
      </c>
      <c r="N70" s="483"/>
      <c r="O70" s="484"/>
      <c r="P70" s="484"/>
      <c r="Q70" s="484"/>
      <c r="R70" s="484"/>
      <c r="S70" s="484"/>
      <c r="T70" s="484"/>
      <c r="U70" s="485"/>
      <c r="V70" s="473"/>
      <c r="W70" s="474"/>
      <c r="X70" s="474"/>
      <c r="Y70" s="474"/>
      <c r="Z70" s="474"/>
      <c r="AA70" s="475"/>
      <c r="AB70" s="311"/>
    </row>
    <row r="71" spans="1:28" s="312" customFormat="1" ht="17.149999999999999" customHeight="1" x14ac:dyDescent="0.35">
      <c r="A71" s="62"/>
      <c r="B71" s="256"/>
      <c r="C71" s="61"/>
      <c r="D71" s="75"/>
      <c r="E71" s="76" t="str">
        <f>IF('Verknüpfung Objektsakte'!M87=0,"",'Verknüpfung Objektsakte'!M87)</f>
        <v/>
      </c>
      <c r="F71" s="75"/>
      <c r="G71" s="76" t="str">
        <f>IF('Verknüpfung Objektsakte'!N87=0,"",'Verknüpfung Objektsakte'!N87)</f>
        <v/>
      </c>
      <c r="H71" s="75"/>
      <c r="I71" s="76" t="str">
        <f>IF('Verknüpfung Objektsakte'!O87=0,"",'Verknüpfung Objektsakte'!O87)</f>
        <v/>
      </c>
      <c r="J71" s="75"/>
      <c r="K71" s="76" t="str">
        <f>IF('Verknüpfung Objektsakte'!P87=0,"",'Verknüpfung Objektsakte'!P87)</f>
        <v/>
      </c>
      <c r="L71" s="75"/>
      <c r="M71" s="76" t="str">
        <f>IF('Verknüpfung Objektsakte'!Q87=0,"",'Verknüpfung Objektsakte'!Q87)</f>
        <v/>
      </c>
      <c r="N71" s="489"/>
      <c r="O71" s="490"/>
      <c r="P71" s="490"/>
      <c r="Q71" s="490"/>
      <c r="R71" s="490"/>
      <c r="S71" s="490"/>
      <c r="T71" s="490"/>
      <c r="U71" s="491"/>
      <c r="V71" s="486"/>
      <c r="W71" s="487"/>
      <c r="X71" s="487"/>
      <c r="Y71" s="487"/>
      <c r="Z71" s="487"/>
      <c r="AA71" s="488"/>
      <c r="AB71" s="311"/>
    </row>
    <row r="72" spans="1:28" s="312" customFormat="1" ht="17.149999999999999" customHeight="1" x14ac:dyDescent="0.35">
      <c r="A72" s="62"/>
      <c r="B72" s="256"/>
      <c r="C72" s="61"/>
      <c r="D72" s="78"/>
      <c r="E72" s="79" t="str">
        <f>IF('Verknüpfung Objektsakte'!M88=0,"",'Verknüpfung Objektsakte'!M88)</f>
        <v/>
      </c>
      <c r="F72" s="78"/>
      <c r="G72" s="79" t="str">
        <f>IF('Verknüpfung Objektsakte'!N88=0,"",'Verknüpfung Objektsakte'!N88)</f>
        <v/>
      </c>
      <c r="H72" s="78"/>
      <c r="I72" s="79" t="str">
        <f>IF('Verknüpfung Objektsakte'!O88=0,"",'Verknüpfung Objektsakte'!O88)</f>
        <v/>
      </c>
      <c r="J72" s="78"/>
      <c r="K72" s="79" t="str">
        <f>IF('Verknüpfung Objektsakte'!P88=0,"",'Verknüpfung Objektsakte'!P88)</f>
        <v/>
      </c>
      <c r="L72" s="78"/>
      <c r="M72" s="79" t="str">
        <f>IF('Verknüpfung Objektsakte'!Q88=0,"",'Verknüpfung Objektsakte'!Q88)</f>
        <v/>
      </c>
      <c r="N72" s="483"/>
      <c r="O72" s="484"/>
      <c r="P72" s="484"/>
      <c r="Q72" s="484"/>
      <c r="R72" s="484"/>
      <c r="S72" s="484"/>
      <c r="T72" s="484"/>
      <c r="U72" s="485"/>
      <c r="V72" s="473"/>
      <c r="W72" s="474"/>
      <c r="X72" s="474"/>
      <c r="Y72" s="474"/>
      <c r="Z72" s="474"/>
      <c r="AA72" s="475"/>
      <c r="AB72" s="311"/>
    </row>
    <row r="73" spans="1:28" s="312" customFormat="1" ht="17.149999999999999" customHeight="1" x14ac:dyDescent="0.35">
      <c r="A73" s="62"/>
      <c r="B73" s="256"/>
      <c r="C73" s="61"/>
      <c r="D73" s="75"/>
      <c r="E73" s="76" t="str">
        <f>IF('Verknüpfung Objektsakte'!M89=0,"",'Verknüpfung Objektsakte'!M89)</f>
        <v/>
      </c>
      <c r="F73" s="75"/>
      <c r="G73" s="76" t="str">
        <f>IF('Verknüpfung Objektsakte'!N89=0,"",'Verknüpfung Objektsakte'!N89)</f>
        <v/>
      </c>
      <c r="H73" s="75"/>
      <c r="I73" s="76" t="str">
        <f>IF('Verknüpfung Objektsakte'!O89=0,"",'Verknüpfung Objektsakte'!O89)</f>
        <v/>
      </c>
      <c r="J73" s="75"/>
      <c r="K73" s="76" t="str">
        <f>IF('Verknüpfung Objektsakte'!P89=0,"",'Verknüpfung Objektsakte'!P89)</f>
        <v/>
      </c>
      <c r="L73" s="75"/>
      <c r="M73" s="76" t="str">
        <f>IF('Verknüpfung Objektsakte'!Q89=0,"",'Verknüpfung Objektsakte'!Q89)</f>
        <v/>
      </c>
      <c r="N73" s="489"/>
      <c r="O73" s="490"/>
      <c r="P73" s="490"/>
      <c r="Q73" s="490"/>
      <c r="R73" s="490"/>
      <c r="S73" s="490"/>
      <c r="T73" s="490"/>
      <c r="U73" s="491"/>
      <c r="V73" s="486"/>
      <c r="W73" s="487"/>
      <c r="X73" s="487"/>
      <c r="Y73" s="487"/>
      <c r="Z73" s="487"/>
      <c r="AA73" s="488"/>
      <c r="AB73" s="311"/>
    </row>
    <row r="74" spans="1:28" s="312" customFormat="1" ht="17.149999999999999" customHeight="1" x14ac:dyDescent="0.35">
      <c r="A74" s="62"/>
      <c r="B74" s="256"/>
      <c r="C74" s="61"/>
      <c r="D74" s="78"/>
      <c r="E74" s="79" t="str">
        <f>IF('Verknüpfung Objektsakte'!M90=0,"",'Verknüpfung Objektsakte'!M90)</f>
        <v/>
      </c>
      <c r="F74" s="78"/>
      <c r="G74" s="79" t="str">
        <f>IF('Verknüpfung Objektsakte'!N90=0,"",'Verknüpfung Objektsakte'!N90)</f>
        <v/>
      </c>
      <c r="H74" s="78"/>
      <c r="I74" s="79" t="str">
        <f>IF('Verknüpfung Objektsakte'!O90=0,"",'Verknüpfung Objektsakte'!O90)</f>
        <v/>
      </c>
      <c r="J74" s="78"/>
      <c r="K74" s="79" t="str">
        <f>IF('Verknüpfung Objektsakte'!P90=0,"",'Verknüpfung Objektsakte'!P90)</f>
        <v/>
      </c>
      <c r="L74" s="78"/>
      <c r="M74" s="79" t="str">
        <f>IF('Verknüpfung Objektsakte'!Q90=0,"",'Verknüpfung Objektsakte'!Q90)</f>
        <v/>
      </c>
      <c r="N74" s="483"/>
      <c r="O74" s="484"/>
      <c r="P74" s="484"/>
      <c r="Q74" s="484"/>
      <c r="R74" s="484"/>
      <c r="S74" s="484"/>
      <c r="T74" s="484"/>
      <c r="U74" s="485"/>
      <c r="V74" s="473"/>
      <c r="W74" s="474"/>
      <c r="X74" s="474"/>
      <c r="Y74" s="474"/>
      <c r="Z74" s="474"/>
      <c r="AA74" s="475"/>
      <c r="AB74" s="311"/>
    </row>
    <row r="75" spans="1:28" s="312" customFormat="1" ht="17.149999999999999" customHeight="1" x14ac:dyDescent="0.35">
      <c r="A75" s="62"/>
      <c r="B75" s="256"/>
      <c r="C75" s="61"/>
      <c r="D75" s="75"/>
      <c r="E75" s="76" t="str">
        <f>IF('Verknüpfung Objektsakte'!M91=0,"",'Verknüpfung Objektsakte'!M91)</f>
        <v/>
      </c>
      <c r="F75" s="75"/>
      <c r="G75" s="76" t="str">
        <f>IF('Verknüpfung Objektsakte'!N91=0,"",'Verknüpfung Objektsakte'!N91)</f>
        <v/>
      </c>
      <c r="H75" s="75"/>
      <c r="I75" s="76" t="str">
        <f>IF('Verknüpfung Objektsakte'!O91=0,"",'Verknüpfung Objektsakte'!O91)</f>
        <v/>
      </c>
      <c r="J75" s="75"/>
      <c r="K75" s="76" t="str">
        <f>IF('Verknüpfung Objektsakte'!P91=0,"",'Verknüpfung Objektsakte'!P91)</f>
        <v/>
      </c>
      <c r="L75" s="75"/>
      <c r="M75" s="76" t="str">
        <f>IF('Verknüpfung Objektsakte'!Q91=0,"",'Verknüpfung Objektsakte'!Q91)</f>
        <v/>
      </c>
      <c r="N75" s="489"/>
      <c r="O75" s="490"/>
      <c r="P75" s="490"/>
      <c r="Q75" s="490"/>
      <c r="R75" s="490"/>
      <c r="S75" s="490"/>
      <c r="T75" s="490"/>
      <c r="U75" s="491"/>
      <c r="V75" s="486"/>
      <c r="W75" s="487"/>
      <c r="X75" s="487"/>
      <c r="Y75" s="487"/>
      <c r="Z75" s="487"/>
      <c r="AA75" s="488"/>
      <c r="AB75" s="311"/>
    </row>
    <row r="76" spans="1:28" s="312" customFormat="1" ht="17.149999999999999" customHeight="1" x14ac:dyDescent="0.35">
      <c r="A76" s="62"/>
      <c r="B76" s="256"/>
      <c r="C76" s="61"/>
      <c r="D76" s="78"/>
      <c r="E76" s="79" t="str">
        <f>IF('Verknüpfung Objektsakte'!M92=0,"",'Verknüpfung Objektsakte'!M92)</f>
        <v/>
      </c>
      <c r="F76" s="78"/>
      <c r="G76" s="79" t="str">
        <f>IF('Verknüpfung Objektsakte'!N92=0,"",'Verknüpfung Objektsakte'!N92)</f>
        <v/>
      </c>
      <c r="H76" s="78"/>
      <c r="I76" s="79" t="str">
        <f>IF('Verknüpfung Objektsakte'!O92=0,"",'Verknüpfung Objektsakte'!O92)</f>
        <v/>
      </c>
      <c r="J76" s="78"/>
      <c r="K76" s="79" t="str">
        <f>IF('Verknüpfung Objektsakte'!P92=0,"",'Verknüpfung Objektsakte'!P92)</f>
        <v/>
      </c>
      <c r="L76" s="78"/>
      <c r="M76" s="79" t="str">
        <f>IF('Verknüpfung Objektsakte'!Q92=0,"",'Verknüpfung Objektsakte'!Q92)</f>
        <v/>
      </c>
      <c r="N76" s="483"/>
      <c r="O76" s="484"/>
      <c r="P76" s="484"/>
      <c r="Q76" s="484"/>
      <c r="R76" s="484"/>
      <c r="S76" s="484"/>
      <c r="T76" s="484"/>
      <c r="U76" s="485"/>
      <c r="V76" s="473"/>
      <c r="W76" s="474"/>
      <c r="X76" s="474"/>
      <c r="Y76" s="474"/>
      <c r="Z76" s="474"/>
      <c r="AA76" s="475"/>
      <c r="AB76" s="311"/>
    </row>
    <row r="77" spans="1:28" s="325" customFormat="1" ht="28" customHeight="1" x14ac:dyDescent="0.35">
      <c r="A77" s="186"/>
      <c r="B77" s="257" t="s">
        <v>185</v>
      </c>
      <c r="C77" s="188"/>
      <c r="D77" s="189"/>
      <c r="E77" s="188"/>
      <c r="F77" s="189"/>
      <c r="G77" s="188"/>
      <c r="H77" s="183"/>
      <c r="I77" s="183"/>
      <c r="J77" s="183"/>
      <c r="K77" s="183"/>
      <c r="L77" s="183"/>
      <c r="M77" s="183"/>
      <c r="N77" s="184"/>
      <c r="O77" s="184"/>
      <c r="P77" s="184"/>
      <c r="Q77" s="184"/>
      <c r="R77" s="184"/>
      <c r="S77" s="184"/>
      <c r="T77" s="184"/>
      <c r="U77" s="184"/>
      <c r="V77" s="185"/>
      <c r="W77" s="185"/>
      <c r="X77" s="185"/>
      <c r="Y77" s="185"/>
      <c r="Z77" s="185"/>
      <c r="AA77" s="323"/>
      <c r="AB77" s="324"/>
    </row>
    <row r="78" spans="1:28" s="312" customFormat="1" ht="50.5" customHeight="1" x14ac:dyDescent="0.35">
      <c r="A78" s="62"/>
      <c r="B78" s="508"/>
      <c r="C78" s="509"/>
      <c r="D78" s="509"/>
      <c r="E78" s="509"/>
      <c r="F78" s="509"/>
      <c r="G78" s="509"/>
      <c r="H78" s="509"/>
      <c r="I78" s="509"/>
      <c r="J78" s="509"/>
      <c r="K78" s="509"/>
      <c r="L78" s="509"/>
      <c r="M78" s="509"/>
      <c r="N78" s="509"/>
      <c r="O78" s="509"/>
      <c r="P78" s="509"/>
      <c r="Q78" s="509"/>
      <c r="R78" s="509"/>
      <c r="S78" s="509"/>
      <c r="T78" s="509"/>
      <c r="U78" s="509"/>
      <c r="V78" s="509"/>
      <c r="W78" s="509"/>
      <c r="X78" s="509"/>
      <c r="Y78" s="509"/>
      <c r="Z78" s="509"/>
      <c r="AA78" s="510"/>
      <c r="AB78" s="311"/>
    </row>
    <row r="79" spans="1:28" ht="12.75" customHeight="1" x14ac:dyDescent="0.35">
      <c r="A79" s="44"/>
      <c r="B79" s="258"/>
      <c r="C79" s="58"/>
      <c r="D79" s="58"/>
      <c r="E79" s="58"/>
      <c r="F79" s="58"/>
      <c r="G79" s="58"/>
      <c r="H79" s="58"/>
      <c r="I79" s="58"/>
      <c r="J79" s="58"/>
      <c r="K79" s="58"/>
      <c r="L79" s="58"/>
      <c r="M79" s="58"/>
      <c r="N79" s="58"/>
      <c r="O79" s="58"/>
      <c r="P79" s="58"/>
      <c r="Q79" s="58"/>
      <c r="R79" s="58"/>
      <c r="S79" s="58"/>
      <c r="T79" s="58"/>
      <c r="U79" s="58"/>
      <c r="V79" s="58"/>
      <c r="W79" s="58"/>
      <c r="X79" s="58"/>
      <c r="Y79" s="58"/>
      <c r="Z79" s="58"/>
      <c r="AA79" s="326"/>
      <c r="AB79" s="303"/>
    </row>
    <row r="80" spans="1:28" s="322" customFormat="1" ht="37.5" customHeight="1" x14ac:dyDescent="0.35">
      <c r="A80" s="176"/>
      <c r="B80" s="536" t="s">
        <v>225</v>
      </c>
      <c r="C80" s="537"/>
      <c r="D80" s="537"/>
      <c r="E80" s="537"/>
      <c r="F80" s="187" t="s">
        <v>183</v>
      </c>
      <c r="G80" s="195"/>
      <c r="H80" s="195"/>
      <c r="I80" s="195"/>
      <c r="J80" s="195"/>
      <c r="K80" s="195"/>
      <c r="L80" s="195"/>
      <c r="M80" s="195"/>
      <c r="N80" s="195"/>
      <c r="O80" s="195"/>
      <c r="P80" s="195"/>
      <c r="Q80" s="195"/>
      <c r="R80" s="195"/>
      <c r="S80" s="195"/>
      <c r="T80" s="195"/>
      <c r="U80" s="195"/>
      <c r="V80" s="195"/>
      <c r="W80" s="195"/>
      <c r="X80" s="195"/>
      <c r="Y80" s="195"/>
      <c r="Z80" s="195"/>
      <c r="AA80" s="327"/>
      <c r="AB80" s="321"/>
    </row>
    <row r="81" spans="1:28" ht="17.149999999999999" customHeight="1" x14ac:dyDescent="0.35">
      <c r="A81" s="44"/>
      <c r="B81" s="258" t="s">
        <v>24</v>
      </c>
      <c r="C81" s="58"/>
      <c r="D81" s="519" t="s">
        <v>76</v>
      </c>
      <c r="E81" s="519"/>
      <c r="F81" s="511"/>
      <c r="G81" s="512"/>
      <c r="H81" s="512"/>
      <c r="I81" s="512"/>
      <c r="J81" s="512"/>
      <c r="K81" s="512"/>
      <c r="L81" s="512"/>
      <c r="M81" s="512"/>
      <c r="N81" s="512"/>
      <c r="O81" s="512"/>
      <c r="P81" s="512"/>
      <c r="Q81" s="512"/>
      <c r="R81" s="512"/>
      <c r="S81" s="512"/>
      <c r="T81" s="512"/>
      <c r="U81" s="512"/>
      <c r="V81" s="512"/>
      <c r="W81" s="512"/>
      <c r="X81" s="512"/>
      <c r="Y81" s="512"/>
      <c r="Z81" s="512"/>
      <c r="AA81" s="513"/>
      <c r="AB81" s="303"/>
    </row>
    <row r="82" spans="1:28" ht="17.149999999999999" customHeight="1" x14ac:dyDescent="0.35">
      <c r="A82" s="50"/>
      <c r="B82" s="243" t="s">
        <v>25</v>
      </c>
      <c r="C82" s="39"/>
      <c r="D82" s="520" t="s">
        <v>76</v>
      </c>
      <c r="E82" s="520"/>
      <c r="F82" s="514"/>
      <c r="G82" s="515"/>
      <c r="H82" s="515"/>
      <c r="I82" s="515"/>
      <c r="J82" s="515"/>
      <c r="K82" s="515"/>
      <c r="L82" s="515"/>
      <c r="M82" s="515"/>
      <c r="N82" s="515"/>
      <c r="O82" s="515"/>
      <c r="P82" s="515"/>
      <c r="Q82" s="515"/>
      <c r="R82" s="515"/>
      <c r="S82" s="515"/>
      <c r="T82" s="515"/>
      <c r="U82" s="515"/>
      <c r="V82" s="515"/>
      <c r="W82" s="515"/>
      <c r="X82" s="515"/>
      <c r="Y82" s="515"/>
      <c r="Z82" s="515"/>
      <c r="AA82" s="516"/>
      <c r="AB82" s="303"/>
    </row>
  </sheetData>
  <sheetProtection algorithmName="SHA-512" hashValue="X1orQCYmgZpImBP3J7l/6o4CzgIcIrbYwKfd9Z54Cqz5U7qofd1njX+Vkn96ocB+KeNg6lXzt1nZu8m8yUyKfg==" saltValue="pRjyaQc6Y19CNPiD4TW4RA==" spinCount="100000" sheet="1" objects="1" selectLockedCells="1"/>
  <mergeCells count="124">
    <mergeCell ref="D81:E81"/>
    <mergeCell ref="F81:AA82"/>
    <mergeCell ref="D82:E82"/>
    <mergeCell ref="N75:U75"/>
    <mergeCell ref="V75:AA75"/>
    <mergeCell ref="N76:U76"/>
    <mergeCell ref="V76:AA76"/>
    <mergeCell ref="B78:AA78"/>
    <mergeCell ref="B80:E80"/>
    <mergeCell ref="N72:U72"/>
    <mergeCell ref="V72:AA72"/>
    <mergeCell ref="N73:U73"/>
    <mergeCell ref="V73:AA73"/>
    <mergeCell ref="N74:U74"/>
    <mergeCell ref="V74:AA74"/>
    <mergeCell ref="N69:U69"/>
    <mergeCell ref="V69:AA69"/>
    <mergeCell ref="N70:U70"/>
    <mergeCell ref="V70:AA70"/>
    <mergeCell ref="N71:U71"/>
    <mergeCell ref="V71:AA71"/>
    <mergeCell ref="N66:U66"/>
    <mergeCell ref="V66:AA66"/>
    <mergeCell ref="N67:U67"/>
    <mergeCell ref="V67:AA67"/>
    <mergeCell ref="N68:U68"/>
    <mergeCell ref="V68:AA68"/>
    <mergeCell ref="H57:M57"/>
    <mergeCell ref="N57:U57"/>
    <mergeCell ref="V57:AA57"/>
    <mergeCell ref="B59:AA59"/>
    <mergeCell ref="B64:C65"/>
    <mergeCell ref="D64:G65"/>
    <mergeCell ref="H64:M65"/>
    <mergeCell ref="N64:U65"/>
    <mergeCell ref="V64:AA65"/>
    <mergeCell ref="H55:M55"/>
    <mergeCell ref="N55:U55"/>
    <mergeCell ref="V55:AA55"/>
    <mergeCell ref="H56:M56"/>
    <mergeCell ref="N56:U56"/>
    <mergeCell ref="V56:AA56"/>
    <mergeCell ref="H53:M53"/>
    <mergeCell ref="N53:U53"/>
    <mergeCell ref="V53:AA53"/>
    <mergeCell ref="H54:M54"/>
    <mergeCell ref="N54:U54"/>
    <mergeCell ref="V54:AA54"/>
    <mergeCell ref="H51:M51"/>
    <mergeCell ref="N51:U51"/>
    <mergeCell ref="V51:AA51"/>
    <mergeCell ref="H52:M52"/>
    <mergeCell ref="N52:U52"/>
    <mergeCell ref="V52:AA52"/>
    <mergeCell ref="E46:G46"/>
    <mergeCell ref="N46:U46"/>
    <mergeCell ref="V46:AA46"/>
    <mergeCell ref="B47:E47"/>
    <mergeCell ref="N47:AA47"/>
    <mergeCell ref="B49:C50"/>
    <mergeCell ref="D49:G50"/>
    <mergeCell ref="H49:M50"/>
    <mergeCell ref="N49:U50"/>
    <mergeCell ref="V49:AA50"/>
    <mergeCell ref="E44:G44"/>
    <mergeCell ref="N44:U44"/>
    <mergeCell ref="V44:AA44"/>
    <mergeCell ref="E45:G45"/>
    <mergeCell ref="N45:U45"/>
    <mergeCell ref="V45:AA45"/>
    <mergeCell ref="E42:G42"/>
    <mergeCell ref="N42:U42"/>
    <mergeCell ref="V42:AA42"/>
    <mergeCell ref="E43:G43"/>
    <mergeCell ref="N43:U43"/>
    <mergeCell ref="V43:AA43"/>
    <mergeCell ref="B38:M40"/>
    <mergeCell ref="N38:U40"/>
    <mergeCell ref="V38:AA40"/>
    <mergeCell ref="F41:M41"/>
    <mergeCell ref="N41:U41"/>
    <mergeCell ref="V41:AA41"/>
    <mergeCell ref="D33:E33"/>
    <mergeCell ref="F33:J33"/>
    <mergeCell ref="K33:N33"/>
    <mergeCell ref="P33:T33"/>
    <mergeCell ref="V33:AA33"/>
    <mergeCell ref="D34:E34"/>
    <mergeCell ref="F34:J34"/>
    <mergeCell ref="K34:N34"/>
    <mergeCell ref="P34:T34"/>
    <mergeCell ref="V34:AA34"/>
    <mergeCell ref="D31:E31"/>
    <mergeCell ref="F31:J31"/>
    <mergeCell ref="K31:N31"/>
    <mergeCell ref="P31:T31"/>
    <mergeCell ref="V31:AA31"/>
    <mergeCell ref="D32:E32"/>
    <mergeCell ref="F32:J32"/>
    <mergeCell ref="K32:N32"/>
    <mergeCell ref="P32:T32"/>
    <mergeCell ref="V32:AA32"/>
    <mergeCell ref="B27:AA27"/>
    <mergeCell ref="O28:U28"/>
    <mergeCell ref="K29:N29"/>
    <mergeCell ref="O29:U29"/>
    <mergeCell ref="V29:AA29"/>
    <mergeCell ref="D30:E30"/>
    <mergeCell ref="F30:J30"/>
    <mergeCell ref="K30:N30"/>
    <mergeCell ref="P30:T30"/>
    <mergeCell ref="V30:AA30"/>
    <mergeCell ref="D15:J15"/>
    <mergeCell ref="D17:F17"/>
    <mergeCell ref="B22:AA22"/>
    <mergeCell ref="D23:H23"/>
    <mergeCell ref="D25:E25"/>
    <mergeCell ref="F25:J25"/>
    <mergeCell ref="R1:AA5"/>
    <mergeCell ref="H3:L5"/>
    <mergeCell ref="AH3:AL5"/>
    <mergeCell ref="A10:AA10"/>
    <mergeCell ref="A11:AA11"/>
    <mergeCell ref="B12:AA12"/>
  </mergeCells>
  <dataValidations count="4">
    <dataValidation type="date" errorStyle="information" operator="greaterThan" allowBlank="1" showInputMessage="1" showErrorMessage="1" errorTitle="Achtung" error="Es ist nur eine Datumsangabe möglich._x000a_(wie bspw. 2-2-25 = 02.02.2025)" prompt="Geben Sie bei Nutzungsverträgen ein Datum ein._x000a_(wie bspw. 2-2-25 = 02.02.2025)_x000a_Bei Eigentum lassen dieses Feld leer._x000a_" sqref="P30:T34" xr:uid="{26B61FA9-83DB-4E5A-AE4E-177CD599A657}">
      <formula1>36526</formula1>
    </dataValidation>
    <dataValidation type="textLength" errorStyle="information" allowBlank="1" showInputMessage="1" showErrorMessage="1" error="Geben Sie bitte eine vierstellige Jahreszahl an._x000a_" sqref="V66:V76" xr:uid="{5E66AD37-24FB-440E-B5B5-968DA847E60A}">
      <formula1>4</formula1>
      <formula2>4</formula2>
    </dataValidation>
    <dataValidation type="textLength" errorStyle="information" allowBlank="1" showInputMessage="1" showErrorMessage="1" error="Geben Sie hier bitte eine vierstellige Jahreszahl an." sqref="O55:U57 N66:N77 N51:N57 O43:U46 V77 N41:N46 V41:V46 O70:U77 V51:V57" xr:uid="{914B3F5C-CEE3-4DBF-9997-A602F41076B3}">
      <formula1>4</formula1>
      <formula2>4</formula2>
    </dataValidation>
    <dataValidation sqref="F81 C81 B79:B81 C79:F79 G79:AA80" xr:uid="{2CF12D09-48AA-49EA-8E1B-AA333324D376}"/>
  </dataValidations>
  <printOptions horizontalCentered="1" verticalCentered="1"/>
  <pageMargins left="0.78740157480314965" right="0.19685039370078741" top="0.31496062992125984" bottom="0.19685039370078741" header="0" footer="0.19685039370078741"/>
  <pageSetup paperSize="9" scale="57" orientation="portrait" horizontalDpi="4294967293" verticalDpi="4294967293" r:id="rId1"/>
  <headerFooter>
    <oddFooter>&amp;L&amp;F
erstellt: &amp;D&amp;R&amp;G</oddFooter>
  </headerFooter>
  <drawing r:id="rId2"/>
  <legacyDrawingHF r:id="rId3"/>
  <extLst>
    <ext xmlns:x14="http://schemas.microsoft.com/office/spreadsheetml/2009/9/main" uri="{CCE6A557-97BC-4b89-ADB6-D9C93CAAB3DF}">
      <x14:dataValidations xmlns:xm="http://schemas.microsoft.com/office/excel/2006/main" count="6">
        <x14:dataValidation type="list" showInputMessage="1" showErrorMessage="1" xr:uid="{7E5BDFE7-19F0-4C81-A967-BF0443BD2263}">
          <x14:formula1>
            <xm:f>'Verknüpfung Objektsakte'!$D$37:$D$39</xm:f>
          </x14:formula1>
          <xm:sqref>F41:M41</xm:sqref>
        </x14:dataValidation>
        <x14:dataValidation type="list" showInputMessage="1" showErrorMessage="1" xr:uid="{266E0036-9D87-48EE-87FC-405E13C31546}">
          <x14:formula1>
            <xm:f>'Verknüpfung Objektsakte'!$B$79:$B$80</xm:f>
          </x14:formula1>
          <xm:sqref>D81:E82</xm:sqref>
        </x14:dataValidation>
        <x14:dataValidation type="list" showInputMessage="1" showErrorMessage="1" xr:uid="{3F05A93E-1743-4E22-BB65-5721AE71774E}">
          <x14:formula1>
            <xm:f>'Verknüpfung Objektsakte'!$B$82:$B$92</xm:f>
          </x14:formula1>
          <xm:sqref>B66:B76</xm:sqref>
        </x14:dataValidation>
        <x14:dataValidation type="list" showInputMessage="1" showErrorMessage="1" xr:uid="{C8F9B8F3-AB2F-4A02-8C22-9A3CEBD56F95}">
          <x14:formula1>
            <xm:f>'Verknüpfung Objektsakte'!$E$40:$E$48</xm:f>
          </x14:formula1>
          <xm:sqref>H51:M57</xm:sqref>
        </x14:dataValidation>
        <x14:dataValidation type="list" showInputMessage="1" showErrorMessage="1" xr:uid="{1D6A35E9-6A94-40D1-9E9E-72497E7253CE}">
          <x14:formula1>
            <xm:f>'Verknüpfung Objektsakte'!$D$40:$D$46</xm:f>
          </x14:formula1>
          <xm:sqref>B51:B57</xm:sqref>
        </x14:dataValidation>
        <x14:dataValidation type="list" showInputMessage="1" showErrorMessage="1" xr:uid="{B921400D-128E-4564-AD49-913A3AA7E86C}">
          <x14:formula1>
            <xm:f>'Verknüpfung Objektsakte'!$D$29:$D$33</xm:f>
          </x14:formula1>
          <xm:sqref>K30:N34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94064-5DDF-487E-9EE4-30C67B8ABFBB}">
  <sheetPr>
    <outlinePr summaryRight="0"/>
    <pageSetUpPr fitToPage="1"/>
  </sheetPr>
  <dimension ref="A1:IJ118"/>
  <sheetViews>
    <sheetView showGridLines="0" zoomScale="115" zoomScaleNormal="115" zoomScaleSheetLayoutView="100" workbookViewId="0">
      <selection activeCell="B24" sqref="B24"/>
    </sheetView>
  </sheetViews>
  <sheetFormatPr baseColWidth="10" defaultColWidth="0" defaultRowHeight="10" zeroHeight="1" x14ac:dyDescent="0.2"/>
  <cols>
    <col min="1" max="1" width="4.7265625" style="101" customWidth="1"/>
    <col min="2" max="2" width="22.26953125" style="101" customWidth="1"/>
    <col min="3" max="3" width="26.453125" style="101" customWidth="1"/>
    <col min="4" max="4" width="13.81640625" style="101" customWidth="1"/>
    <col min="5" max="5" width="25.7265625" style="101" customWidth="1"/>
    <col min="6" max="6" width="20.54296875" style="101" customWidth="1"/>
    <col min="7" max="7" width="16.7265625" style="101" customWidth="1"/>
    <col min="8" max="8" width="11" style="101" customWidth="1"/>
    <col min="9" max="9" width="27.26953125" style="101" customWidth="1"/>
    <col min="10" max="10" width="18.7265625" style="101" customWidth="1"/>
    <col min="11" max="11" width="0.1796875" style="101" customWidth="1"/>
    <col min="12" max="12" width="4.81640625" style="101" bestFit="1" customWidth="1"/>
    <col min="13" max="13" width="24.54296875" style="101" customWidth="1"/>
    <col min="14" max="14" width="11.7265625" style="101" bestFit="1" customWidth="1"/>
    <col min="15" max="16" width="15.54296875" style="101" bestFit="1" customWidth="1"/>
    <col min="17" max="17" width="13" style="101" bestFit="1" customWidth="1"/>
    <col min="18" max="18" width="14.7265625" style="101" bestFit="1" customWidth="1"/>
    <col min="19" max="19" width="9" style="101" bestFit="1" customWidth="1"/>
    <col min="20" max="20" width="11.453125" style="101" customWidth="1"/>
    <col min="21" max="228" width="10.7265625" style="101" hidden="1" customWidth="1"/>
    <col min="229" max="234" width="11.54296875" style="101" hidden="1" customWidth="1"/>
    <col min="235" max="235" width="23.7265625" style="101" hidden="1" customWidth="1"/>
    <col min="236" max="236" width="12.1796875" style="101" hidden="1" customWidth="1"/>
    <col min="237" max="237" width="12.81640625" style="101" hidden="1" customWidth="1"/>
    <col min="238" max="238" width="13.7265625" style="101" hidden="1" customWidth="1"/>
    <col min="239" max="239" width="12.1796875" style="101" hidden="1" customWidth="1"/>
    <col min="240" max="240" width="8.81640625" style="101" hidden="1" customWidth="1"/>
    <col min="241" max="242" width="11.54296875" style="101" hidden="1" customWidth="1"/>
    <col min="243" max="243" width="14.26953125" style="101" hidden="1" customWidth="1"/>
    <col min="244" max="244" width="0" style="101" hidden="1" customWidth="1"/>
    <col min="245" max="16384" width="11.54296875" style="101" hidden="1"/>
  </cols>
  <sheetData>
    <row r="1" spans="1:20" s="102" customFormat="1" ht="23.5" customHeight="1" x14ac:dyDescent="0.2">
      <c r="A1" s="578" t="s">
        <v>234</v>
      </c>
      <c r="B1" s="578"/>
      <c r="C1" s="578"/>
      <c r="D1" s="578"/>
      <c r="E1" s="578"/>
      <c r="F1" s="578"/>
      <c r="G1" s="578"/>
      <c r="H1" s="578"/>
      <c r="I1" s="578"/>
      <c r="J1" s="578"/>
      <c r="L1" s="338" t="s">
        <v>253</v>
      </c>
      <c r="M1" s="339"/>
      <c r="N1" s="339"/>
      <c r="O1" s="339"/>
      <c r="P1" s="339"/>
      <c r="Q1" s="339"/>
      <c r="R1" s="339"/>
      <c r="S1" s="339"/>
      <c r="T1" s="339"/>
    </row>
    <row r="2" spans="1:20" ht="24" customHeight="1" x14ac:dyDescent="0.2">
      <c r="A2" s="604" t="s">
        <v>101</v>
      </c>
      <c r="B2" s="606" t="s">
        <v>102</v>
      </c>
      <c r="C2" s="608" t="s">
        <v>103</v>
      </c>
      <c r="D2" s="609"/>
      <c r="E2" s="609"/>
      <c r="F2" s="609"/>
      <c r="G2" s="610"/>
      <c r="H2" s="611" t="s">
        <v>104</v>
      </c>
      <c r="I2" s="613" t="s">
        <v>105</v>
      </c>
      <c r="J2" s="613" t="s">
        <v>236</v>
      </c>
      <c r="L2" s="623" t="s">
        <v>101</v>
      </c>
      <c r="M2" s="625" t="s">
        <v>102</v>
      </c>
      <c r="N2" s="627" t="s">
        <v>103</v>
      </c>
      <c r="O2" s="628"/>
      <c r="P2" s="628"/>
      <c r="Q2" s="628"/>
      <c r="R2" s="629"/>
      <c r="S2" s="615" t="s">
        <v>104</v>
      </c>
      <c r="T2" s="602" t="s">
        <v>105</v>
      </c>
    </row>
    <row r="3" spans="1:20" s="105" customFormat="1" ht="57" customHeight="1" x14ac:dyDescent="0.25">
      <c r="A3" s="605"/>
      <c r="B3" s="607"/>
      <c r="C3" s="103" t="s">
        <v>213</v>
      </c>
      <c r="D3" s="104" t="s">
        <v>106</v>
      </c>
      <c r="E3" s="104" t="s">
        <v>107</v>
      </c>
      <c r="F3" s="104" t="s">
        <v>108</v>
      </c>
      <c r="G3" s="104" t="s">
        <v>109</v>
      </c>
      <c r="H3" s="612"/>
      <c r="I3" s="614"/>
      <c r="J3" s="614"/>
      <c r="L3" s="624"/>
      <c r="M3" s="626"/>
      <c r="N3" s="340" t="s">
        <v>80</v>
      </c>
      <c r="O3" s="341" t="s">
        <v>250</v>
      </c>
      <c r="P3" s="341" t="s">
        <v>251</v>
      </c>
      <c r="Q3" s="341" t="s">
        <v>249</v>
      </c>
      <c r="R3" s="341" t="s">
        <v>252</v>
      </c>
      <c r="S3" s="616"/>
      <c r="T3" s="603"/>
    </row>
    <row r="4" spans="1:20" s="105" customFormat="1" ht="15.75" customHeight="1" x14ac:dyDescent="0.25">
      <c r="A4" s="617" t="str">
        <f>Gebäudeflächen!A4</f>
        <v>Förderobergrenzen 27.07.22</v>
      </c>
      <c r="B4" s="618"/>
      <c r="C4" s="106">
        <f>Förderobergrenzen!Halle</f>
        <v>3758.81</v>
      </c>
      <c r="D4" s="619">
        <f>Förderobergrenzen!V47</f>
        <v>3143.61</v>
      </c>
      <c r="E4" s="620"/>
      <c r="F4" s="106">
        <f>Förderobergrenzen!SportraumEinfach</f>
        <v>2645.72</v>
      </c>
      <c r="G4" s="106">
        <f>Förderobergrenzen!BetriebsräumeEinfach</f>
        <v>2062.6</v>
      </c>
      <c r="H4" s="106">
        <f>D4</f>
        <v>3143.61</v>
      </c>
      <c r="I4" s="106"/>
      <c r="J4" s="106" t="s">
        <v>233</v>
      </c>
      <c r="L4" s="342"/>
      <c r="M4" s="343"/>
      <c r="N4" s="344"/>
      <c r="O4" s="345"/>
      <c r="P4" s="630"/>
      <c r="Q4" s="631"/>
      <c r="R4" s="345"/>
      <c r="S4" s="345"/>
      <c r="T4" s="346"/>
    </row>
    <row r="5" spans="1:20" s="105" customFormat="1" ht="79.5" customHeight="1" x14ac:dyDescent="0.25">
      <c r="A5" s="171"/>
      <c r="B5" s="172" t="s">
        <v>110</v>
      </c>
      <c r="C5" s="173"/>
      <c r="D5" s="174" t="s">
        <v>214</v>
      </c>
      <c r="E5" s="621" t="s">
        <v>111</v>
      </c>
      <c r="F5" s="622"/>
      <c r="G5" s="174" t="s">
        <v>112</v>
      </c>
      <c r="H5" s="174" t="s">
        <v>113</v>
      </c>
      <c r="I5" s="175" t="s">
        <v>215</v>
      </c>
      <c r="J5" s="299" t="s">
        <v>237</v>
      </c>
      <c r="L5" s="342"/>
      <c r="M5" s="343"/>
      <c r="N5" s="344"/>
      <c r="O5" s="345"/>
      <c r="P5" s="630"/>
      <c r="Q5" s="631"/>
      <c r="R5" s="345"/>
      <c r="S5" s="345"/>
      <c r="T5" s="346"/>
    </row>
    <row r="6" spans="1:20" s="105" customFormat="1" ht="11.25" hidden="1" customHeight="1" x14ac:dyDescent="0.25">
      <c r="A6" s="107" t="s">
        <v>114</v>
      </c>
      <c r="B6" s="108" t="s">
        <v>115</v>
      </c>
      <c r="C6" s="109"/>
      <c r="D6" s="110"/>
      <c r="E6" s="110"/>
      <c r="F6" s="110"/>
      <c r="G6" s="110"/>
      <c r="H6" s="110"/>
      <c r="I6" s="111"/>
      <c r="J6" s="111"/>
      <c r="L6" s="342" t="s">
        <v>114</v>
      </c>
      <c r="M6" s="347" t="s">
        <v>115</v>
      </c>
      <c r="N6" s="348"/>
      <c r="O6" s="349"/>
      <c r="P6" s="349"/>
      <c r="Q6" s="349"/>
      <c r="R6" s="349"/>
      <c r="S6" s="349"/>
      <c r="T6" s="350"/>
    </row>
    <row r="7" spans="1:20" s="105" customFormat="1" ht="11.25" hidden="1" customHeight="1" x14ac:dyDescent="0.25">
      <c r="A7" s="107" t="s">
        <v>116</v>
      </c>
      <c r="B7" s="108" t="s">
        <v>117</v>
      </c>
      <c r="C7" s="109"/>
      <c r="D7" s="110"/>
      <c r="E7" s="110"/>
      <c r="F7" s="110"/>
      <c r="G7" s="110"/>
      <c r="H7" s="110"/>
      <c r="I7" s="111"/>
      <c r="J7" s="111"/>
      <c r="L7" s="342" t="s">
        <v>116</v>
      </c>
      <c r="M7" s="347" t="s">
        <v>117</v>
      </c>
      <c r="N7" s="348"/>
      <c r="O7" s="349"/>
      <c r="P7" s="349"/>
      <c r="Q7" s="349"/>
      <c r="R7" s="349"/>
      <c r="S7" s="349"/>
      <c r="T7" s="350"/>
    </row>
    <row r="8" spans="1:20" s="105" customFormat="1" ht="29.25" hidden="1" customHeight="1" x14ac:dyDescent="0.25">
      <c r="A8" s="107" t="s">
        <v>118</v>
      </c>
      <c r="B8" s="108" t="s">
        <v>119</v>
      </c>
      <c r="C8" s="109"/>
      <c r="D8" s="110"/>
      <c r="E8" s="110"/>
      <c r="F8" s="110"/>
      <c r="G8" s="110"/>
      <c r="H8" s="110"/>
      <c r="I8" s="111"/>
      <c r="J8" s="111"/>
      <c r="L8" s="342" t="s">
        <v>118</v>
      </c>
      <c r="M8" s="347" t="s">
        <v>119</v>
      </c>
      <c r="N8" s="348"/>
      <c r="O8" s="349"/>
      <c r="P8" s="349"/>
      <c r="Q8" s="349"/>
      <c r="R8" s="349"/>
      <c r="S8" s="349"/>
      <c r="T8" s="350"/>
    </row>
    <row r="9" spans="1:20" s="105" customFormat="1" ht="29.25" hidden="1" customHeight="1" x14ac:dyDescent="0.25">
      <c r="A9" s="107" t="s">
        <v>120</v>
      </c>
      <c r="B9" s="108" t="s">
        <v>121</v>
      </c>
      <c r="C9" s="109"/>
      <c r="D9" s="110"/>
      <c r="E9" s="110"/>
      <c r="F9" s="110"/>
      <c r="G9" s="110"/>
      <c r="H9" s="110"/>
      <c r="I9" s="111"/>
      <c r="J9" s="111"/>
      <c r="L9" s="342" t="s">
        <v>120</v>
      </c>
      <c r="M9" s="347" t="s">
        <v>121</v>
      </c>
      <c r="N9" s="348"/>
      <c r="O9" s="349"/>
      <c r="P9" s="349"/>
      <c r="Q9" s="349"/>
      <c r="R9" s="349"/>
      <c r="S9" s="349"/>
      <c r="T9" s="350"/>
    </row>
    <row r="10" spans="1:20" s="105" customFormat="1" ht="11.25" hidden="1" customHeight="1" x14ac:dyDescent="0.25">
      <c r="A10" s="107" t="s">
        <v>242</v>
      </c>
      <c r="B10" s="108" t="s">
        <v>122</v>
      </c>
      <c r="C10" s="109"/>
      <c r="D10" s="110"/>
      <c r="E10" s="110"/>
      <c r="F10" s="110"/>
      <c r="G10" s="110"/>
      <c r="H10" s="110"/>
      <c r="I10" s="111"/>
      <c r="J10" s="111"/>
      <c r="L10" s="342" t="s">
        <v>242</v>
      </c>
      <c r="M10" s="347" t="s">
        <v>122</v>
      </c>
      <c r="N10" s="348"/>
      <c r="O10" s="349"/>
      <c r="P10" s="349"/>
      <c r="Q10" s="349"/>
      <c r="R10" s="349"/>
      <c r="S10" s="349"/>
      <c r="T10" s="350"/>
    </row>
    <row r="11" spans="1:20" s="105" customFormat="1" ht="11.25" hidden="1" customHeight="1" x14ac:dyDescent="0.25">
      <c r="A11" s="107"/>
      <c r="B11" s="108" t="s">
        <v>123</v>
      </c>
      <c r="C11" s="109"/>
      <c r="D11" s="110"/>
      <c r="E11" s="110"/>
      <c r="F11" s="110"/>
      <c r="G11" s="110"/>
      <c r="H11" s="110"/>
      <c r="I11" s="111"/>
      <c r="J11" s="111"/>
      <c r="L11" s="342"/>
      <c r="M11" s="347" t="s">
        <v>123</v>
      </c>
      <c r="N11" s="348"/>
      <c r="O11" s="349"/>
      <c r="P11" s="349"/>
      <c r="Q11" s="349"/>
      <c r="R11" s="349"/>
      <c r="S11" s="349"/>
      <c r="T11" s="350"/>
    </row>
    <row r="12" spans="1:20" s="105" customFormat="1" ht="11.25" hidden="1" customHeight="1" x14ac:dyDescent="0.25">
      <c r="A12" s="107"/>
      <c r="B12" s="108" t="s">
        <v>124</v>
      </c>
      <c r="C12" s="109"/>
      <c r="D12" s="110"/>
      <c r="E12" s="110"/>
      <c r="F12" s="110"/>
      <c r="G12" s="110"/>
      <c r="H12" s="110"/>
      <c r="I12" s="111"/>
      <c r="J12" s="111"/>
      <c r="L12" s="342"/>
      <c r="M12" s="347" t="s">
        <v>124</v>
      </c>
      <c r="N12" s="348"/>
      <c r="O12" s="349"/>
      <c r="P12" s="349"/>
      <c r="Q12" s="349"/>
      <c r="R12" s="349"/>
      <c r="S12" s="349"/>
      <c r="T12" s="350"/>
    </row>
    <row r="13" spans="1:20" s="105" customFormat="1" ht="11.25" hidden="1" customHeight="1" x14ac:dyDescent="0.25">
      <c r="A13" s="107"/>
      <c r="B13" s="108" t="s">
        <v>125</v>
      </c>
      <c r="C13" s="109"/>
      <c r="D13" s="110"/>
      <c r="E13" s="110"/>
      <c r="F13" s="110"/>
      <c r="G13" s="110"/>
      <c r="H13" s="110"/>
      <c r="I13" s="111"/>
      <c r="J13" s="111"/>
      <c r="L13" s="342"/>
      <c r="M13" s="347" t="s">
        <v>125</v>
      </c>
      <c r="N13" s="348"/>
      <c r="O13" s="349"/>
      <c r="P13" s="349"/>
      <c r="Q13" s="349"/>
      <c r="R13" s="349"/>
      <c r="S13" s="349"/>
      <c r="T13" s="350"/>
    </row>
    <row r="14" spans="1:20" s="105" customFormat="1" ht="11.25" hidden="1" customHeight="1" x14ac:dyDescent="0.25">
      <c r="A14" s="107"/>
      <c r="B14" s="108" t="s">
        <v>126</v>
      </c>
      <c r="C14" s="109"/>
      <c r="D14" s="110"/>
      <c r="E14" s="110"/>
      <c r="F14" s="110"/>
      <c r="G14" s="110"/>
      <c r="H14" s="110"/>
      <c r="I14" s="111"/>
      <c r="J14" s="111"/>
      <c r="L14" s="342"/>
      <c r="M14" s="347" t="s">
        <v>126</v>
      </c>
      <c r="N14" s="348"/>
      <c r="O14" s="349"/>
      <c r="P14" s="349"/>
      <c r="Q14" s="349"/>
      <c r="R14" s="349"/>
      <c r="S14" s="349"/>
      <c r="T14" s="350"/>
    </row>
    <row r="15" spans="1:20" s="105" customFormat="1" ht="11.25" hidden="1" customHeight="1" x14ac:dyDescent="0.25">
      <c r="A15" s="107"/>
      <c r="B15" s="108" t="s">
        <v>23</v>
      </c>
      <c r="C15" s="109"/>
      <c r="D15" s="110"/>
      <c r="E15" s="110"/>
      <c r="F15" s="110"/>
      <c r="G15" s="110"/>
      <c r="H15" s="110"/>
      <c r="I15" s="111"/>
      <c r="J15" s="111"/>
      <c r="L15" s="342"/>
      <c r="M15" s="347" t="s">
        <v>23</v>
      </c>
      <c r="N15" s="348"/>
      <c r="O15" s="349"/>
      <c r="P15" s="349"/>
      <c r="Q15" s="349"/>
      <c r="R15" s="349"/>
      <c r="S15" s="349"/>
      <c r="T15" s="350"/>
    </row>
    <row r="16" spans="1:20" s="105" customFormat="1" ht="11.25" hidden="1" customHeight="1" x14ac:dyDescent="0.25">
      <c r="A16" s="107"/>
      <c r="B16" s="108" t="s">
        <v>127</v>
      </c>
      <c r="C16" s="109"/>
      <c r="D16" s="110"/>
      <c r="E16" s="110"/>
      <c r="F16" s="110"/>
      <c r="G16" s="110"/>
      <c r="H16" s="110"/>
      <c r="I16" s="111"/>
      <c r="J16" s="111"/>
      <c r="L16" s="342"/>
      <c r="M16" s="347" t="s">
        <v>127</v>
      </c>
      <c r="N16" s="348"/>
      <c r="O16" s="349"/>
      <c r="P16" s="349"/>
      <c r="Q16" s="349"/>
      <c r="R16" s="349"/>
      <c r="S16" s="349"/>
      <c r="T16" s="350"/>
    </row>
    <row r="17" spans="1:20" s="105" customFormat="1" ht="11.25" hidden="1" customHeight="1" x14ac:dyDescent="0.25">
      <c r="A17" s="107"/>
      <c r="B17" s="108" t="s">
        <v>128</v>
      </c>
      <c r="C17" s="109"/>
      <c r="D17" s="110"/>
      <c r="E17" s="110"/>
      <c r="F17" s="110"/>
      <c r="G17" s="110"/>
      <c r="H17" s="110"/>
      <c r="I17" s="111"/>
      <c r="J17" s="111"/>
      <c r="L17" s="342"/>
      <c r="M17" s="347" t="s">
        <v>128</v>
      </c>
      <c r="N17" s="348"/>
      <c r="O17" s="349"/>
      <c r="P17" s="349"/>
      <c r="Q17" s="349"/>
      <c r="R17" s="349"/>
      <c r="S17" s="349"/>
      <c r="T17" s="350"/>
    </row>
    <row r="18" spans="1:20" s="105" customFormat="1" ht="11.25" hidden="1" customHeight="1" x14ac:dyDescent="0.25">
      <c r="A18" s="107"/>
      <c r="B18" s="108" t="s">
        <v>129</v>
      </c>
      <c r="C18" s="109"/>
      <c r="D18" s="110"/>
      <c r="E18" s="110"/>
      <c r="F18" s="110"/>
      <c r="G18" s="110"/>
      <c r="H18" s="110"/>
      <c r="I18" s="111"/>
      <c r="J18" s="111"/>
      <c r="L18" s="342"/>
      <c r="M18" s="347" t="s">
        <v>129</v>
      </c>
      <c r="N18" s="348"/>
      <c r="O18" s="349"/>
      <c r="P18" s="349"/>
      <c r="Q18" s="349"/>
      <c r="R18" s="349"/>
      <c r="S18" s="349"/>
      <c r="T18" s="350"/>
    </row>
    <row r="19" spans="1:20" s="105" customFormat="1" ht="11.25" hidden="1" customHeight="1" x14ac:dyDescent="0.25">
      <c r="A19" s="107"/>
      <c r="B19" s="108" t="s">
        <v>21</v>
      </c>
      <c r="C19" s="109"/>
      <c r="D19" s="110"/>
      <c r="E19" s="110"/>
      <c r="F19" s="110"/>
      <c r="G19" s="110"/>
      <c r="H19" s="110"/>
      <c r="I19" s="111"/>
      <c r="J19" s="111"/>
      <c r="L19" s="342"/>
      <c r="M19" s="347" t="s">
        <v>21</v>
      </c>
      <c r="N19" s="348"/>
      <c r="O19" s="349"/>
      <c r="P19" s="349"/>
      <c r="Q19" s="349"/>
      <c r="R19" s="349"/>
      <c r="S19" s="349"/>
      <c r="T19" s="350"/>
    </row>
    <row r="20" spans="1:20" s="105" customFormat="1" ht="11.25" hidden="1" customHeight="1" x14ac:dyDescent="0.25">
      <c r="A20" s="107"/>
      <c r="B20" s="108" t="s">
        <v>130</v>
      </c>
      <c r="C20" s="109"/>
      <c r="D20" s="110"/>
      <c r="E20" s="110"/>
      <c r="F20" s="110"/>
      <c r="G20" s="110"/>
      <c r="H20" s="110"/>
      <c r="I20" s="111"/>
      <c r="J20" s="111"/>
      <c r="L20" s="342"/>
      <c r="M20" s="347" t="s">
        <v>130</v>
      </c>
      <c r="N20" s="348"/>
      <c r="O20" s="349"/>
      <c r="P20" s="349"/>
      <c r="Q20" s="349"/>
      <c r="R20" s="349"/>
      <c r="S20" s="349"/>
      <c r="T20" s="350"/>
    </row>
    <row r="21" spans="1:20" s="105" customFormat="1" ht="11.25" hidden="1" customHeight="1" x14ac:dyDescent="0.25">
      <c r="A21" s="107"/>
      <c r="B21" s="108" t="s">
        <v>131</v>
      </c>
      <c r="C21" s="109"/>
      <c r="D21" s="110"/>
      <c r="E21" s="110"/>
      <c r="F21" s="110"/>
      <c r="G21" s="110"/>
      <c r="H21" s="110"/>
      <c r="I21" s="111"/>
      <c r="J21" s="111"/>
      <c r="L21" s="342"/>
      <c r="M21" s="347" t="s">
        <v>131</v>
      </c>
      <c r="N21" s="348"/>
      <c r="O21" s="349"/>
      <c r="P21" s="349"/>
      <c r="Q21" s="349"/>
      <c r="R21" s="349"/>
      <c r="S21" s="349"/>
      <c r="T21" s="350"/>
    </row>
    <row r="22" spans="1:20" s="105" customFormat="1" ht="11.25" hidden="1" customHeight="1" x14ac:dyDescent="0.25">
      <c r="A22" s="107"/>
      <c r="B22" s="108" t="s">
        <v>132</v>
      </c>
      <c r="C22" s="109"/>
      <c r="D22" s="110"/>
      <c r="E22" s="110"/>
      <c r="F22" s="110"/>
      <c r="G22" s="110"/>
      <c r="H22" s="110"/>
      <c r="I22" s="111"/>
      <c r="J22" s="111"/>
      <c r="L22" s="342"/>
      <c r="M22" s="347" t="s">
        <v>132</v>
      </c>
      <c r="N22" s="348"/>
      <c r="O22" s="349"/>
      <c r="P22" s="349"/>
      <c r="Q22" s="349"/>
      <c r="R22" s="349"/>
      <c r="S22" s="349"/>
      <c r="T22" s="350"/>
    </row>
    <row r="23" spans="1:20" s="105" customFormat="1" ht="114.75" hidden="1" customHeight="1" x14ac:dyDescent="0.25">
      <c r="A23" s="107"/>
      <c r="B23" s="108" t="s">
        <v>133</v>
      </c>
      <c r="C23" s="109"/>
      <c r="D23" s="110"/>
      <c r="E23" s="110"/>
      <c r="F23" s="110"/>
      <c r="G23" s="110"/>
      <c r="H23" s="110"/>
      <c r="I23" s="111"/>
      <c r="J23" s="111"/>
      <c r="L23" s="342"/>
      <c r="M23" s="347" t="s">
        <v>133</v>
      </c>
      <c r="N23" s="348"/>
      <c r="O23" s="349"/>
      <c r="P23" s="349"/>
      <c r="Q23" s="349"/>
      <c r="R23" s="349"/>
      <c r="S23" s="349"/>
      <c r="T23" s="350"/>
    </row>
    <row r="24" spans="1:20" s="333" customFormat="1" ht="13.5" x14ac:dyDescent="0.35">
      <c r="A24" s="329"/>
      <c r="B24" s="330"/>
      <c r="C24" s="331"/>
      <c r="D24" s="596"/>
      <c r="E24" s="597"/>
      <c r="F24" s="331"/>
      <c r="G24" s="331"/>
      <c r="H24" s="331"/>
      <c r="I24" s="331"/>
      <c r="J24" s="332">
        <f t="shared" ref="J24:J42" si="0">(C24*$C$4)+(D24*$D$4)+(F24*$F$4)+(G24*$G$4)</f>
        <v>0</v>
      </c>
      <c r="L24" s="351" t="s">
        <v>114</v>
      </c>
      <c r="M24" s="352" t="s">
        <v>115</v>
      </c>
      <c r="N24" s="353"/>
      <c r="O24" s="600">
        <v>20</v>
      </c>
      <c r="P24" s="601"/>
      <c r="Q24" s="353"/>
      <c r="R24" s="353"/>
      <c r="S24" s="353"/>
      <c r="T24" s="353"/>
    </row>
    <row r="25" spans="1:20" s="333" customFormat="1" ht="13.5" x14ac:dyDescent="0.35">
      <c r="A25" s="334"/>
      <c r="B25" s="335"/>
      <c r="C25" s="336"/>
      <c r="D25" s="596"/>
      <c r="E25" s="597"/>
      <c r="F25" s="336"/>
      <c r="G25" s="336"/>
      <c r="H25" s="336"/>
      <c r="I25" s="336"/>
      <c r="J25" s="337">
        <f t="shared" si="0"/>
        <v>0</v>
      </c>
      <c r="L25" s="354" t="s">
        <v>116</v>
      </c>
      <c r="M25" s="355" t="s">
        <v>117</v>
      </c>
      <c r="N25" s="356"/>
      <c r="O25" s="600">
        <v>10</v>
      </c>
      <c r="P25" s="601"/>
      <c r="Q25" s="356"/>
      <c r="R25" s="356"/>
      <c r="S25" s="356"/>
      <c r="T25" s="356"/>
    </row>
    <row r="26" spans="1:20" s="333" customFormat="1" ht="13.5" x14ac:dyDescent="0.35">
      <c r="A26" s="334"/>
      <c r="B26" s="335"/>
      <c r="C26" s="336"/>
      <c r="D26" s="596"/>
      <c r="E26" s="597"/>
      <c r="F26" s="336"/>
      <c r="G26" s="336"/>
      <c r="H26" s="336"/>
      <c r="I26" s="336"/>
      <c r="J26" s="337">
        <f t="shared" si="0"/>
        <v>0</v>
      </c>
      <c r="L26" s="354" t="s">
        <v>118</v>
      </c>
      <c r="M26" s="355" t="s">
        <v>119</v>
      </c>
      <c r="N26" s="356"/>
      <c r="O26" s="600"/>
      <c r="P26" s="601"/>
      <c r="Q26" s="356"/>
      <c r="R26" s="356"/>
      <c r="S26" s="356">
        <v>10</v>
      </c>
      <c r="T26" s="356"/>
    </row>
    <row r="27" spans="1:20" s="333" customFormat="1" ht="13.5" x14ac:dyDescent="0.35">
      <c r="A27" s="334"/>
      <c r="B27" s="335"/>
      <c r="C27" s="336"/>
      <c r="D27" s="596"/>
      <c r="E27" s="597"/>
      <c r="F27" s="336"/>
      <c r="G27" s="336"/>
      <c r="H27" s="336"/>
      <c r="I27" s="336"/>
      <c r="J27" s="337">
        <f t="shared" si="0"/>
        <v>0</v>
      </c>
      <c r="L27" s="354" t="s">
        <v>120</v>
      </c>
      <c r="M27" s="355" t="s">
        <v>121</v>
      </c>
      <c r="N27" s="356"/>
      <c r="O27" s="600">
        <v>10</v>
      </c>
      <c r="P27" s="601"/>
      <c r="Q27" s="356"/>
      <c r="R27" s="356"/>
      <c r="S27" s="356"/>
      <c r="T27" s="356"/>
    </row>
    <row r="28" spans="1:20" s="333" customFormat="1" ht="13.5" x14ac:dyDescent="0.35">
      <c r="A28" s="334"/>
      <c r="B28" s="335"/>
      <c r="C28" s="336"/>
      <c r="D28" s="596"/>
      <c r="E28" s="597"/>
      <c r="F28" s="336"/>
      <c r="G28" s="336"/>
      <c r="H28" s="336"/>
      <c r="I28" s="336"/>
      <c r="J28" s="337">
        <f t="shared" si="0"/>
        <v>0</v>
      </c>
      <c r="L28" s="354" t="s">
        <v>242</v>
      </c>
      <c r="M28" s="355" t="s">
        <v>122</v>
      </c>
      <c r="N28" s="356"/>
      <c r="O28" s="600">
        <v>15</v>
      </c>
      <c r="P28" s="601"/>
      <c r="Q28" s="356"/>
      <c r="R28" s="356"/>
      <c r="S28" s="356"/>
      <c r="T28" s="356"/>
    </row>
    <row r="29" spans="1:20" s="333" customFormat="1" ht="13.5" x14ac:dyDescent="0.35">
      <c r="A29" s="334"/>
      <c r="B29" s="335"/>
      <c r="C29" s="336"/>
      <c r="D29" s="596"/>
      <c r="E29" s="597"/>
      <c r="F29" s="336"/>
      <c r="G29" s="336"/>
      <c r="H29" s="336"/>
      <c r="I29" s="336"/>
      <c r="J29" s="337">
        <f t="shared" si="0"/>
        <v>0</v>
      </c>
      <c r="L29" s="354"/>
      <c r="M29" s="355" t="s">
        <v>123</v>
      </c>
      <c r="N29" s="356"/>
      <c r="O29" s="600"/>
      <c r="P29" s="601"/>
      <c r="Q29" s="356"/>
      <c r="R29" s="356"/>
      <c r="S29" s="356">
        <v>15</v>
      </c>
      <c r="T29" s="356"/>
    </row>
    <row r="30" spans="1:20" s="333" customFormat="1" ht="13.5" x14ac:dyDescent="0.35">
      <c r="A30" s="334"/>
      <c r="B30" s="335"/>
      <c r="C30" s="336"/>
      <c r="D30" s="596"/>
      <c r="E30" s="597"/>
      <c r="F30" s="336"/>
      <c r="G30" s="336"/>
      <c r="H30" s="336"/>
      <c r="I30" s="336"/>
      <c r="J30" s="337">
        <f t="shared" si="0"/>
        <v>0</v>
      </c>
      <c r="L30" s="354"/>
      <c r="M30" s="355" t="s">
        <v>124</v>
      </c>
      <c r="N30" s="356"/>
      <c r="O30" s="600"/>
      <c r="P30" s="601"/>
      <c r="Q30" s="356"/>
      <c r="R30" s="356"/>
      <c r="S30" s="356">
        <v>60</v>
      </c>
      <c r="T30" s="356"/>
    </row>
    <row r="31" spans="1:20" s="333" customFormat="1" ht="13.5" x14ac:dyDescent="0.35">
      <c r="A31" s="334"/>
      <c r="B31" s="335"/>
      <c r="C31" s="336"/>
      <c r="D31" s="596"/>
      <c r="E31" s="597"/>
      <c r="F31" s="336"/>
      <c r="G31" s="336"/>
      <c r="H31" s="336"/>
      <c r="I31" s="336"/>
      <c r="J31" s="337">
        <f t="shared" si="0"/>
        <v>0</v>
      </c>
      <c r="L31" s="354"/>
      <c r="M31" s="355" t="s">
        <v>125</v>
      </c>
      <c r="N31" s="356"/>
      <c r="O31" s="600"/>
      <c r="P31" s="601"/>
      <c r="Q31" s="356"/>
      <c r="R31" s="356">
        <v>20</v>
      </c>
      <c r="S31" s="356"/>
      <c r="T31" s="356"/>
    </row>
    <row r="32" spans="1:20" s="333" customFormat="1" ht="13.5" x14ac:dyDescent="0.35">
      <c r="A32" s="334"/>
      <c r="B32" s="335"/>
      <c r="C32" s="336"/>
      <c r="D32" s="596"/>
      <c r="E32" s="597"/>
      <c r="F32" s="336"/>
      <c r="G32" s="336"/>
      <c r="H32" s="336"/>
      <c r="I32" s="336"/>
      <c r="J32" s="337">
        <f t="shared" si="0"/>
        <v>0</v>
      </c>
      <c r="L32" s="354"/>
      <c r="M32" s="355" t="s">
        <v>126</v>
      </c>
      <c r="N32" s="356"/>
      <c r="O32" s="600"/>
      <c r="P32" s="601"/>
      <c r="Q32" s="356"/>
      <c r="R32" s="356"/>
      <c r="S32" s="356"/>
      <c r="T32" s="356">
        <v>50</v>
      </c>
    </row>
    <row r="33" spans="1:20" s="333" customFormat="1" ht="27" x14ac:dyDescent="0.35">
      <c r="A33" s="334"/>
      <c r="B33" s="335"/>
      <c r="C33" s="336"/>
      <c r="D33" s="596"/>
      <c r="E33" s="597"/>
      <c r="F33" s="336"/>
      <c r="G33" s="336"/>
      <c r="H33" s="336"/>
      <c r="I33" s="336"/>
      <c r="J33" s="337">
        <f t="shared" si="0"/>
        <v>0</v>
      </c>
      <c r="L33" s="354"/>
      <c r="M33" s="355" t="s">
        <v>246</v>
      </c>
      <c r="N33" s="356"/>
      <c r="O33" s="600">
        <v>150</v>
      </c>
      <c r="P33" s="601"/>
      <c r="Q33" s="356"/>
      <c r="R33" s="356"/>
      <c r="S33" s="356"/>
      <c r="T33" s="356"/>
    </row>
    <row r="34" spans="1:20" s="333" customFormat="1" ht="13.5" x14ac:dyDescent="0.35">
      <c r="A34" s="334"/>
      <c r="B34" s="335"/>
      <c r="C34" s="336"/>
      <c r="D34" s="596"/>
      <c r="E34" s="597"/>
      <c r="F34" s="336"/>
      <c r="G34" s="336"/>
      <c r="H34" s="336"/>
      <c r="I34" s="336"/>
      <c r="J34" s="337">
        <f t="shared" si="0"/>
        <v>0</v>
      </c>
      <c r="L34" s="354"/>
      <c r="M34" s="355" t="s">
        <v>247</v>
      </c>
      <c r="N34" s="356"/>
      <c r="O34" s="600"/>
      <c r="P34" s="601"/>
      <c r="Q34" s="356">
        <v>100</v>
      </c>
      <c r="R34" s="356"/>
      <c r="S34" s="356"/>
      <c r="T34" s="356"/>
    </row>
    <row r="35" spans="1:20" s="333" customFormat="1" ht="13.5" x14ac:dyDescent="0.35">
      <c r="A35" s="334"/>
      <c r="B35" s="335"/>
      <c r="C35" s="336"/>
      <c r="D35" s="596"/>
      <c r="E35" s="597"/>
      <c r="F35" s="336"/>
      <c r="G35" s="336"/>
      <c r="H35" s="336"/>
      <c r="I35" s="336"/>
      <c r="J35" s="337">
        <f t="shared" si="0"/>
        <v>0</v>
      </c>
      <c r="L35" s="354"/>
      <c r="M35" s="355" t="s">
        <v>128</v>
      </c>
      <c r="N35" s="356">
        <v>700</v>
      </c>
      <c r="O35" s="600"/>
      <c r="P35" s="601"/>
      <c r="Q35" s="356"/>
      <c r="R35" s="356"/>
      <c r="S35" s="356"/>
      <c r="T35" s="356"/>
    </row>
    <row r="36" spans="1:20" s="333" customFormat="1" ht="13.5" x14ac:dyDescent="0.35">
      <c r="A36" s="334"/>
      <c r="B36" s="335"/>
      <c r="C36" s="336"/>
      <c r="D36" s="596"/>
      <c r="E36" s="597"/>
      <c r="F36" s="336"/>
      <c r="G36" s="336"/>
      <c r="H36" s="336"/>
      <c r="I36" s="336"/>
      <c r="J36" s="337">
        <f t="shared" si="0"/>
        <v>0</v>
      </c>
      <c r="L36" s="354"/>
      <c r="M36" s="355" t="s">
        <v>129</v>
      </c>
      <c r="N36" s="356"/>
      <c r="O36" s="600"/>
      <c r="P36" s="601"/>
      <c r="Q36" s="356"/>
      <c r="R36" s="356"/>
      <c r="S36" s="356"/>
      <c r="T36" s="356">
        <v>130</v>
      </c>
    </row>
    <row r="37" spans="1:20" s="333" customFormat="1" ht="13.5" x14ac:dyDescent="0.35">
      <c r="A37" s="334"/>
      <c r="B37" s="335"/>
      <c r="C37" s="336"/>
      <c r="D37" s="596"/>
      <c r="E37" s="597"/>
      <c r="F37" s="336"/>
      <c r="G37" s="336"/>
      <c r="H37" s="336"/>
      <c r="I37" s="336"/>
      <c r="J37" s="337">
        <f t="shared" si="0"/>
        <v>0</v>
      </c>
      <c r="L37" s="354"/>
      <c r="M37" s="355" t="s">
        <v>21</v>
      </c>
      <c r="N37" s="356"/>
      <c r="O37" s="600"/>
      <c r="P37" s="601"/>
      <c r="Q37" s="356"/>
      <c r="R37" s="356"/>
      <c r="S37" s="356"/>
      <c r="T37" s="356">
        <v>300</v>
      </c>
    </row>
    <row r="38" spans="1:20" s="333" customFormat="1" ht="13.5" x14ac:dyDescent="0.35">
      <c r="A38" s="334"/>
      <c r="B38" s="335"/>
      <c r="C38" s="336"/>
      <c r="D38" s="596"/>
      <c r="E38" s="597"/>
      <c r="F38" s="336"/>
      <c r="G38" s="336"/>
      <c r="H38" s="336"/>
      <c r="I38" s="336"/>
      <c r="J38" s="337">
        <f t="shared" si="0"/>
        <v>0</v>
      </c>
      <c r="L38" s="354"/>
      <c r="M38" s="355" t="s">
        <v>130</v>
      </c>
      <c r="N38" s="356"/>
      <c r="O38" s="600"/>
      <c r="P38" s="601"/>
      <c r="Q38" s="356"/>
      <c r="R38" s="356"/>
      <c r="S38" s="356"/>
      <c r="T38" s="356">
        <v>50</v>
      </c>
    </row>
    <row r="39" spans="1:20" s="333" customFormat="1" ht="13.5" x14ac:dyDescent="0.35">
      <c r="A39" s="334"/>
      <c r="B39" s="335"/>
      <c r="C39" s="336"/>
      <c r="D39" s="596"/>
      <c r="E39" s="597"/>
      <c r="F39" s="336"/>
      <c r="G39" s="336"/>
      <c r="H39" s="336"/>
      <c r="I39" s="336"/>
      <c r="J39" s="337">
        <f t="shared" si="0"/>
        <v>0</v>
      </c>
      <c r="L39" s="354"/>
      <c r="M39" s="355" t="s">
        <v>131</v>
      </c>
      <c r="N39" s="356"/>
      <c r="O39" s="600"/>
      <c r="P39" s="601"/>
      <c r="Q39" s="356"/>
      <c r="R39" s="356"/>
      <c r="S39" s="356"/>
      <c r="T39" s="356">
        <v>10</v>
      </c>
    </row>
    <row r="40" spans="1:20" s="333" customFormat="1" ht="13.5" x14ac:dyDescent="0.35">
      <c r="A40" s="334"/>
      <c r="B40" s="335"/>
      <c r="C40" s="336"/>
      <c r="D40" s="596"/>
      <c r="E40" s="597"/>
      <c r="F40" s="336"/>
      <c r="G40" s="336"/>
      <c r="H40" s="336"/>
      <c r="I40" s="336"/>
      <c r="J40" s="337">
        <f t="shared" si="0"/>
        <v>0</v>
      </c>
      <c r="L40" s="354"/>
      <c r="M40" s="355" t="s">
        <v>132</v>
      </c>
      <c r="N40" s="356"/>
      <c r="O40" s="600"/>
      <c r="P40" s="601"/>
      <c r="Q40" s="356"/>
      <c r="R40" s="356"/>
      <c r="S40" s="356"/>
      <c r="T40" s="356">
        <v>20</v>
      </c>
    </row>
    <row r="41" spans="1:20" s="333" customFormat="1" ht="13.5" x14ac:dyDescent="0.35">
      <c r="A41" s="334"/>
      <c r="B41" s="335"/>
      <c r="C41" s="336"/>
      <c r="D41" s="596"/>
      <c r="E41" s="597"/>
      <c r="F41" s="336"/>
      <c r="G41" s="336"/>
      <c r="H41" s="336"/>
      <c r="I41" s="336"/>
      <c r="J41" s="337">
        <f t="shared" si="0"/>
        <v>0</v>
      </c>
      <c r="L41" s="354"/>
      <c r="M41" s="355" t="s">
        <v>133</v>
      </c>
      <c r="N41" s="356"/>
      <c r="O41" s="600"/>
      <c r="P41" s="601"/>
      <c r="Q41" s="356"/>
      <c r="R41" s="356"/>
      <c r="S41" s="356">
        <v>5</v>
      </c>
      <c r="T41" s="356"/>
    </row>
    <row r="42" spans="1:20" s="333" customFormat="1" ht="13.5" x14ac:dyDescent="0.35">
      <c r="A42" s="334"/>
      <c r="B42" s="335"/>
      <c r="C42" s="336"/>
      <c r="D42" s="596"/>
      <c r="E42" s="597"/>
      <c r="F42" s="336"/>
      <c r="G42" s="336"/>
      <c r="H42" s="336"/>
      <c r="I42" s="336"/>
      <c r="J42" s="337">
        <f t="shared" si="0"/>
        <v>0</v>
      </c>
      <c r="L42" s="354"/>
      <c r="M42" s="355" t="s">
        <v>243</v>
      </c>
      <c r="N42" s="356"/>
      <c r="O42" s="600"/>
      <c r="P42" s="601"/>
      <c r="Q42" s="356"/>
      <c r="R42" s="356"/>
      <c r="S42" s="356"/>
      <c r="T42" s="356">
        <v>20</v>
      </c>
    </row>
    <row r="43" spans="1:20" s="333" customFormat="1" ht="13.5" x14ac:dyDescent="0.35">
      <c r="A43" s="334"/>
      <c r="B43" s="335"/>
      <c r="C43" s="336"/>
      <c r="D43" s="596"/>
      <c r="E43" s="597"/>
      <c r="F43" s="336"/>
      <c r="G43" s="336"/>
      <c r="H43" s="336"/>
      <c r="I43" s="336"/>
      <c r="J43" s="337">
        <f t="shared" ref="J43:J68" si="1">(C43*$C$4)+(D43*$D$4)+(E43*$E$4)+(F43*$F$4)+(G43*$G$4)</f>
        <v>0</v>
      </c>
      <c r="L43" s="354"/>
      <c r="M43" s="355" t="s">
        <v>244</v>
      </c>
      <c r="N43" s="356"/>
      <c r="O43" s="600">
        <v>15</v>
      </c>
      <c r="P43" s="601"/>
      <c r="Q43" s="356"/>
      <c r="R43" s="356"/>
      <c r="S43" s="356"/>
      <c r="T43" s="356"/>
    </row>
    <row r="44" spans="1:20" s="333" customFormat="1" ht="13.5" x14ac:dyDescent="0.35">
      <c r="A44" s="334"/>
      <c r="B44" s="335"/>
      <c r="C44" s="336"/>
      <c r="D44" s="596"/>
      <c r="E44" s="597"/>
      <c r="F44" s="336"/>
      <c r="G44" s="336"/>
      <c r="H44" s="336"/>
      <c r="I44" s="336"/>
      <c r="J44" s="337">
        <f t="shared" si="1"/>
        <v>0</v>
      </c>
      <c r="L44" s="354"/>
      <c r="M44" s="355" t="s">
        <v>245</v>
      </c>
      <c r="N44" s="356"/>
      <c r="O44" s="600"/>
      <c r="P44" s="601"/>
      <c r="Q44" s="356"/>
      <c r="R44" s="356"/>
      <c r="S44" s="356"/>
      <c r="T44" s="356"/>
    </row>
    <row r="45" spans="1:20" s="333" customFormat="1" ht="13.5" x14ac:dyDescent="0.35">
      <c r="A45" s="334"/>
      <c r="B45" s="335"/>
      <c r="C45" s="336"/>
      <c r="D45" s="596"/>
      <c r="E45" s="597"/>
      <c r="F45" s="336"/>
      <c r="G45" s="336"/>
      <c r="H45" s="336"/>
      <c r="I45" s="336"/>
      <c r="J45" s="337">
        <f t="shared" si="1"/>
        <v>0</v>
      </c>
      <c r="L45" s="354"/>
      <c r="M45" s="355" t="s">
        <v>241</v>
      </c>
      <c r="N45" s="356"/>
      <c r="O45" s="600">
        <v>20</v>
      </c>
      <c r="P45" s="601"/>
      <c r="Q45" s="356"/>
      <c r="R45" s="356"/>
      <c r="S45" s="356"/>
      <c r="T45" s="356">
        <v>5</v>
      </c>
    </row>
    <row r="46" spans="1:20" s="333" customFormat="1" ht="13.5" x14ac:dyDescent="0.35">
      <c r="A46" s="334"/>
      <c r="B46" s="335"/>
      <c r="C46" s="336"/>
      <c r="D46" s="596"/>
      <c r="E46" s="597"/>
      <c r="F46" s="336"/>
      <c r="G46" s="336"/>
      <c r="H46" s="336"/>
      <c r="I46" s="336"/>
      <c r="J46" s="337">
        <f t="shared" si="1"/>
        <v>0</v>
      </c>
      <c r="L46" s="354"/>
      <c r="M46" s="355" t="s">
        <v>248</v>
      </c>
      <c r="N46" s="356"/>
      <c r="O46" s="600"/>
      <c r="P46" s="601"/>
      <c r="Q46" s="356"/>
      <c r="R46" s="356"/>
      <c r="S46" s="356"/>
      <c r="T46" s="356">
        <v>10</v>
      </c>
    </row>
    <row r="47" spans="1:20" s="333" customFormat="1" ht="13.5" x14ac:dyDescent="0.35">
      <c r="A47" s="334"/>
      <c r="B47" s="335"/>
      <c r="C47" s="336"/>
      <c r="D47" s="596"/>
      <c r="E47" s="597"/>
      <c r="F47" s="336"/>
      <c r="G47" s="336"/>
      <c r="H47" s="336"/>
      <c r="I47" s="336"/>
      <c r="J47" s="337">
        <f t="shared" si="1"/>
        <v>0</v>
      </c>
    </row>
    <row r="48" spans="1:20" s="333" customFormat="1" ht="13.5" x14ac:dyDescent="0.35">
      <c r="A48" s="334"/>
      <c r="B48" s="335"/>
      <c r="C48" s="336"/>
      <c r="D48" s="596"/>
      <c r="E48" s="597"/>
      <c r="F48" s="336"/>
      <c r="G48" s="336"/>
      <c r="H48" s="336"/>
      <c r="I48" s="336"/>
      <c r="J48" s="337">
        <f t="shared" si="1"/>
        <v>0</v>
      </c>
    </row>
    <row r="49" spans="1:10" s="333" customFormat="1" ht="13.5" x14ac:dyDescent="0.35">
      <c r="A49" s="334"/>
      <c r="B49" s="335"/>
      <c r="C49" s="336"/>
      <c r="D49" s="596"/>
      <c r="E49" s="597"/>
      <c r="F49" s="336"/>
      <c r="G49" s="336"/>
      <c r="H49" s="336"/>
      <c r="I49" s="336"/>
      <c r="J49" s="337">
        <f t="shared" si="1"/>
        <v>0</v>
      </c>
    </row>
    <row r="50" spans="1:10" s="333" customFormat="1" ht="13.5" x14ac:dyDescent="0.35">
      <c r="A50" s="334"/>
      <c r="B50" s="335"/>
      <c r="C50" s="336"/>
      <c r="D50" s="596"/>
      <c r="E50" s="597"/>
      <c r="F50" s="336"/>
      <c r="G50" s="336"/>
      <c r="H50" s="336"/>
      <c r="I50" s="336"/>
      <c r="J50" s="337">
        <f t="shared" si="1"/>
        <v>0</v>
      </c>
    </row>
    <row r="51" spans="1:10" s="333" customFormat="1" ht="13.5" x14ac:dyDescent="0.35">
      <c r="A51" s="334"/>
      <c r="B51" s="335"/>
      <c r="C51" s="336"/>
      <c r="D51" s="596"/>
      <c r="E51" s="597"/>
      <c r="F51" s="336"/>
      <c r="G51" s="336"/>
      <c r="H51" s="336"/>
      <c r="I51" s="336"/>
      <c r="J51" s="337">
        <f t="shared" si="1"/>
        <v>0</v>
      </c>
    </row>
    <row r="52" spans="1:10" s="333" customFormat="1" ht="13.5" x14ac:dyDescent="0.35">
      <c r="A52" s="329"/>
      <c r="B52" s="330"/>
      <c r="C52" s="331"/>
      <c r="D52" s="598"/>
      <c r="E52" s="599"/>
      <c r="F52" s="331"/>
      <c r="G52" s="331"/>
      <c r="H52" s="331"/>
      <c r="I52" s="331"/>
      <c r="J52" s="332">
        <f t="shared" si="1"/>
        <v>0</v>
      </c>
    </row>
    <row r="53" spans="1:10" s="333" customFormat="1" ht="13.5" x14ac:dyDescent="0.35">
      <c r="A53" s="334"/>
      <c r="B53" s="335"/>
      <c r="C53" s="336"/>
      <c r="D53" s="596"/>
      <c r="E53" s="597"/>
      <c r="F53" s="336"/>
      <c r="G53" s="336"/>
      <c r="H53" s="336"/>
      <c r="I53" s="336"/>
      <c r="J53" s="337">
        <f t="shared" si="1"/>
        <v>0</v>
      </c>
    </row>
    <row r="54" spans="1:10" s="333" customFormat="1" ht="13.5" x14ac:dyDescent="0.35">
      <c r="A54" s="334"/>
      <c r="B54" s="335"/>
      <c r="C54" s="336"/>
      <c r="D54" s="596"/>
      <c r="E54" s="597"/>
      <c r="F54" s="336"/>
      <c r="G54" s="336"/>
      <c r="H54" s="336"/>
      <c r="I54" s="336"/>
      <c r="J54" s="337">
        <f t="shared" si="1"/>
        <v>0</v>
      </c>
    </row>
    <row r="55" spans="1:10" s="333" customFormat="1" ht="13.5" x14ac:dyDescent="0.35">
      <c r="A55" s="334"/>
      <c r="B55" s="335"/>
      <c r="C55" s="336"/>
      <c r="D55" s="596"/>
      <c r="E55" s="597"/>
      <c r="F55" s="336"/>
      <c r="G55" s="336"/>
      <c r="H55" s="336"/>
      <c r="I55" s="336"/>
      <c r="J55" s="337">
        <f t="shared" si="1"/>
        <v>0</v>
      </c>
    </row>
    <row r="56" spans="1:10" s="333" customFormat="1" ht="13.5" x14ac:dyDescent="0.35">
      <c r="A56" s="334"/>
      <c r="B56" s="335"/>
      <c r="C56" s="336"/>
      <c r="D56" s="596"/>
      <c r="E56" s="597"/>
      <c r="F56" s="336"/>
      <c r="G56" s="336"/>
      <c r="H56" s="336"/>
      <c r="I56" s="336"/>
      <c r="J56" s="337">
        <f t="shared" si="1"/>
        <v>0</v>
      </c>
    </row>
    <row r="57" spans="1:10" s="333" customFormat="1" ht="13.5" x14ac:dyDescent="0.35">
      <c r="A57" s="334"/>
      <c r="B57" s="335"/>
      <c r="C57" s="336"/>
      <c r="D57" s="596"/>
      <c r="E57" s="597"/>
      <c r="F57" s="336"/>
      <c r="G57" s="336"/>
      <c r="H57" s="336"/>
      <c r="I57" s="336"/>
      <c r="J57" s="337">
        <f t="shared" si="1"/>
        <v>0</v>
      </c>
    </row>
    <row r="58" spans="1:10" s="333" customFormat="1" ht="13.5" x14ac:dyDescent="0.35">
      <c r="A58" s="334"/>
      <c r="B58" s="335"/>
      <c r="C58" s="336"/>
      <c r="D58" s="596"/>
      <c r="E58" s="597"/>
      <c r="F58" s="336"/>
      <c r="G58" s="336"/>
      <c r="H58" s="336"/>
      <c r="I58" s="336"/>
      <c r="J58" s="337">
        <f t="shared" si="1"/>
        <v>0</v>
      </c>
    </row>
    <row r="59" spans="1:10" s="333" customFormat="1" ht="13.5" x14ac:dyDescent="0.35">
      <c r="A59" s="334"/>
      <c r="B59" s="335"/>
      <c r="C59" s="336"/>
      <c r="D59" s="596"/>
      <c r="E59" s="597"/>
      <c r="F59" s="336"/>
      <c r="G59" s="336"/>
      <c r="H59" s="336"/>
      <c r="I59" s="336"/>
      <c r="J59" s="337">
        <f t="shared" si="1"/>
        <v>0</v>
      </c>
    </row>
    <row r="60" spans="1:10" s="333" customFormat="1" ht="13.5" x14ac:dyDescent="0.35">
      <c r="A60" s="334"/>
      <c r="B60" s="335"/>
      <c r="C60" s="336"/>
      <c r="D60" s="596"/>
      <c r="E60" s="597"/>
      <c r="F60" s="336"/>
      <c r="G60" s="336"/>
      <c r="H60" s="336"/>
      <c r="I60" s="336"/>
      <c r="J60" s="337">
        <f t="shared" si="1"/>
        <v>0</v>
      </c>
    </row>
    <row r="61" spans="1:10" s="333" customFormat="1" ht="13.5" x14ac:dyDescent="0.35">
      <c r="A61" s="334"/>
      <c r="B61" s="335"/>
      <c r="C61" s="336"/>
      <c r="D61" s="596"/>
      <c r="E61" s="597"/>
      <c r="F61" s="336"/>
      <c r="G61" s="336"/>
      <c r="H61" s="336"/>
      <c r="I61" s="336"/>
      <c r="J61" s="337">
        <f t="shared" si="1"/>
        <v>0</v>
      </c>
    </row>
    <row r="62" spans="1:10" s="333" customFormat="1" ht="13.5" x14ac:dyDescent="0.35">
      <c r="A62" s="334"/>
      <c r="B62" s="335"/>
      <c r="C62" s="336"/>
      <c r="D62" s="596"/>
      <c r="E62" s="597"/>
      <c r="F62" s="336"/>
      <c r="G62" s="336"/>
      <c r="H62" s="336"/>
      <c r="I62" s="336"/>
      <c r="J62" s="337">
        <f t="shared" si="1"/>
        <v>0</v>
      </c>
    </row>
    <row r="63" spans="1:10" s="333" customFormat="1" ht="13.5" x14ac:dyDescent="0.35">
      <c r="A63" s="334"/>
      <c r="B63" s="335"/>
      <c r="C63" s="336"/>
      <c r="D63" s="596"/>
      <c r="E63" s="597"/>
      <c r="F63" s="336"/>
      <c r="G63" s="336"/>
      <c r="H63" s="336"/>
      <c r="I63" s="336"/>
      <c r="J63" s="337">
        <f t="shared" si="1"/>
        <v>0</v>
      </c>
    </row>
    <row r="64" spans="1:10" s="333" customFormat="1" ht="13.5" x14ac:dyDescent="0.35">
      <c r="A64" s="334"/>
      <c r="B64" s="335"/>
      <c r="C64" s="336"/>
      <c r="D64" s="596"/>
      <c r="E64" s="597"/>
      <c r="F64" s="336"/>
      <c r="G64" s="336"/>
      <c r="H64" s="336"/>
      <c r="I64" s="336"/>
      <c r="J64" s="337">
        <f t="shared" si="1"/>
        <v>0</v>
      </c>
    </row>
    <row r="65" spans="1:244" s="333" customFormat="1" ht="13.5" x14ac:dyDescent="0.35">
      <c r="A65" s="334"/>
      <c r="B65" s="335"/>
      <c r="C65" s="336"/>
      <c r="D65" s="596"/>
      <c r="E65" s="597"/>
      <c r="F65" s="336"/>
      <c r="G65" s="336"/>
      <c r="H65" s="336"/>
      <c r="I65" s="336"/>
      <c r="J65" s="337">
        <f t="shared" si="1"/>
        <v>0</v>
      </c>
    </row>
    <row r="66" spans="1:244" s="333" customFormat="1" ht="13.5" x14ac:dyDescent="0.35">
      <c r="A66" s="334"/>
      <c r="B66" s="335"/>
      <c r="C66" s="336"/>
      <c r="D66" s="596"/>
      <c r="E66" s="597"/>
      <c r="F66" s="336"/>
      <c r="G66" s="336"/>
      <c r="H66" s="336"/>
      <c r="I66" s="336"/>
      <c r="J66" s="337">
        <f t="shared" si="1"/>
        <v>0</v>
      </c>
    </row>
    <row r="67" spans="1:244" s="333" customFormat="1" ht="13.5" x14ac:dyDescent="0.35">
      <c r="A67" s="334"/>
      <c r="B67" s="335"/>
      <c r="C67" s="336"/>
      <c r="D67" s="596"/>
      <c r="E67" s="597"/>
      <c r="F67" s="336"/>
      <c r="G67" s="336"/>
      <c r="H67" s="336"/>
      <c r="I67" s="336"/>
      <c r="J67" s="337">
        <f t="shared" si="1"/>
        <v>0</v>
      </c>
    </row>
    <row r="68" spans="1:244" s="333" customFormat="1" ht="13.5" x14ac:dyDescent="0.35">
      <c r="A68" s="334"/>
      <c r="B68" s="335"/>
      <c r="C68" s="336"/>
      <c r="D68" s="596"/>
      <c r="E68" s="597"/>
      <c r="F68" s="336"/>
      <c r="G68" s="336"/>
      <c r="H68" s="336"/>
      <c r="I68" s="336"/>
      <c r="J68" s="337">
        <f t="shared" si="1"/>
        <v>0</v>
      </c>
    </row>
    <row r="69" spans="1:244" ht="12.75" customHeight="1" x14ac:dyDescent="0.2">
      <c r="A69" s="112"/>
      <c r="B69" s="113" t="s">
        <v>134</v>
      </c>
      <c r="C69" s="114">
        <f>SUM(C24:C68)</f>
        <v>0</v>
      </c>
      <c r="D69" s="594">
        <f>SUM(D24:E68)</f>
        <v>0</v>
      </c>
      <c r="E69" s="595"/>
      <c r="F69" s="114">
        <f>SUM(F24:F68)</f>
        <v>0</v>
      </c>
      <c r="G69" s="114">
        <f>SUM(G24:G68)</f>
        <v>0</v>
      </c>
      <c r="H69" s="114">
        <f>SUM(H24:H68)</f>
        <v>0</v>
      </c>
      <c r="I69" s="114">
        <f>SUM(I24:I68)</f>
        <v>0</v>
      </c>
      <c r="J69" s="290">
        <f>SUM(J24:J68)</f>
        <v>0</v>
      </c>
    </row>
    <row r="70" spans="1:244" ht="12" customHeight="1" thickBot="1" x14ac:dyDescent="0.25">
      <c r="B70" s="115" t="s">
        <v>135</v>
      </c>
      <c r="C70" s="116">
        <f>C69+D69+H69+I69+F69+G69</f>
        <v>0</v>
      </c>
      <c r="D70" s="270"/>
      <c r="E70" s="271"/>
      <c r="F70" s="271"/>
      <c r="G70" s="271"/>
      <c r="H70" s="581" t="s">
        <v>235</v>
      </c>
      <c r="I70" s="271"/>
      <c r="J70" s="291"/>
      <c r="K70" s="162"/>
      <c r="IJ70" s="162"/>
    </row>
    <row r="71" spans="1:244" ht="12.75" customHeight="1" x14ac:dyDescent="0.2">
      <c r="B71" s="585" t="s">
        <v>136</v>
      </c>
      <c r="C71" s="586"/>
      <c r="D71" s="117"/>
      <c r="E71" s="118"/>
      <c r="F71" s="119"/>
      <c r="G71" s="119"/>
      <c r="H71" s="582"/>
      <c r="I71" s="120"/>
      <c r="J71" s="272"/>
    </row>
    <row r="72" spans="1:244" ht="13.5" x14ac:dyDescent="0.3">
      <c r="B72" s="121" t="s">
        <v>137</v>
      </c>
      <c r="C72" s="122"/>
      <c r="D72" s="123">
        <f>C69+D69+F69+G69</f>
        <v>0</v>
      </c>
      <c r="E72" s="124">
        <f>IF(D74=0,0,(D72/D74))</f>
        <v>0</v>
      </c>
      <c r="F72" s="273"/>
      <c r="G72" s="273"/>
      <c r="H72" s="582"/>
      <c r="I72" s="274"/>
      <c r="J72" s="294">
        <f>$H$69*$E$72*$H$4</f>
        <v>0</v>
      </c>
    </row>
    <row r="73" spans="1:244" x14ac:dyDescent="0.2">
      <c r="B73" s="126" t="s">
        <v>138</v>
      </c>
      <c r="C73" s="127"/>
      <c r="D73" s="128">
        <f>I69</f>
        <v>0</v>
      </c>
      <c r="E73" s="129">
        <f>IF(D74=0,0,(D73/D74))</f>
        <v>0</v>
      </c>
      <c r="F73" s="130"/>
      <c r="G73" s="131"/>
      <c r="I73" s="120"/>
      <c r="J73" s="272"/>
    </row>
    <row r="74" spans="1:244" ht="10.5" thickBot="1" x14ac:dyDescent="0.25">
      <c r="B74" s="132" t="s">
        <v>139</v>
      </c>
      <c r="C74" s="133"/>
      <c r="D74" s="134">
        <f>SUM(D72:D73)</f>
        <v>0</v>
      </c>
      <c r="E74" s="135" t="s">
        <v>49</v>
      </c>
      <c r="F74" s="125"/>
      <c r="G74" s="125"/>
      <c r="I74" s="120"/>
      <c r="J74" s="272"/>
    </row>
    <row r="75" spans="1:244" x14ac:dyDescent="0.2">
      <c r="E75" s="102"/>
      <c r="F75" s="102"/>
      <c r="G75" s="102"/>
      <c r="J75" s="272"/>
    </row>
    <row r="76" spans="1:244" ht="10.5" x14ac:dyDescent="0.25">
      <c r="B76" s="136" t="s">
        <v>140</v>
      </c>
      <c r="C76" s="136" t="s">
        <v>141</v>
      </c>
      <c r="E76" s="102"/>
      <c r="F76" s="102"/>
      <c r="G76" s="102"/>
      <c r="J76" s="272"/>
    </row>
    <row r="77" spans="1:244" x14ac:dyDescent="0.2">
      <c r="B77" s="101" t="s">
        <v>142</v>
      </c>
      <c r="C77" s="137" t="s">
        <v>143</v>
      </c>
      <c r="E77" s="138"/>
      <c r="F77" s="139"/>
      <c r="G77" s="102"/>
      <c r="J77" s="272"/>
    </row>
    <row r="78" spans="1:244" x14ac:dyDescent="0.2">
      <c r="B78" s="101" t="s">
        <v>144</v>
      </c>
      <c r="C78" s="137" t="s">
        <v>145</v>
      </c>
      <c r="E78" s="138"/>
      <c r="F78" s="140"/>
      <c r="G78" s="102"/>
      <c r="J78" s="272"/>
    </row>
    <row r="79" spans="1:244" x14ac:dyDescent="0.2">
      <c r="B79" s="101" t="s">
        <v>146</v>
      </c>
      <c r="C79" s="137">
        <v>390</v>
      </c>
      <c r="E79" s="138"/>
      <c r="F79" s="140"/>
      <c r="G79" s="102"/>
      <c r="J79" s="272"/>
    </row>
    <row r="80" spans="1:244" x14ac:dyDescent="0.2">
      <c r="B80" s="101" t="s">
        <v>147</v>
      </c>
      <c r="C80" s="137">
        <v>490</v>
      </c>
      <c r="E80" s="138"/>
      <c r="F80" s="141"/>
      <c r="G80" s="102"/>
      <c r="J80" s="272"/>
    </row>
    <row r="81" spans="1:10" x14ac:dyDescent="0.2">
      <c r="B81" s="101" t="s">
        <v>148</v>
      </c>
      <c r="C81" s="137">
        <v>590</v>
      </c>
      <c r="E81" s="102"/>
      <c r="G81" s="102"/>
      <c r="J81" s="272"/>
    </row>
    <row r="82" spans="1:10" x14ac:dyDescent="0.2">
      <c r="B82" s="101" t="s">
        <v>149</v>
      </c>
      <c r="C82" s="137" t="s">
        <v>143</v>
      </c>
      <c r="E82" s="102"/>
      <c r="G82" s="102"/>
      <c r="J82" s="272"/>
    </row>
    <row r="83" spans="1:10" x14ac:dyDescent="0.2">
      <c r="B83" s="101" t="s">
        <v>150</v>
      </c>
      <c r="C83" s="137" t="s">
        <v>151</v>
      </c>
      <c r="E83" s="102"/>
      <c r="G83" s="102"/>
      <c r="J83" s="272"/>
    </row>
    <row r="84" spans="1:10" x14ac:dyDescent="0.2">
      <c r="C84" s="137"/>
      <c r="E84" s="142"/>
      <c r="G84" s="102"/>
      <c r="J84" s="272"/>
    </row>
    <row r="85" spans="1:10" s="143" customFormat="1" ht="50.25" customHeight="1" x14ac:dyDescent="0.35">
      <c r="A85" s="587" t="s">
        <v>152</v>
      </c>
      <c r="B85" s="588"/>
      <c r="C85" s="588"/>
      <c r="D85" s="588"/>
      <c r="E85" s="588"/>
      <c r="G85" s="144"/>
      <c r="J85" s="275"/>
    </row>
    <row r="86" spans="1:10" ht="28.5" x14ac:dyDescent="0.2">
      <c r="B86" s="145" t="s">
        <v>153</v>
      </c>
      <c r="C86" s="277">
        <v>0</v>
      </c>
      <c r="E86" s="142"/>
      <c r="F86" s="292">
        <f>SUM(J69:J72)</f>
        <v>0</v>
      </c>
      <c r="G86" s="276"/>
      <c r="H86" s="272"/>
      <c r="I86" s="272"/>
      <c r="J86" s="272"/>
    </row>
    <row r="87" spans="1:10" ht="13.5" x14ac:dyDescent="0.3">
      <c r="C87" s="278"/>
      <c r="E87" s="146" t="s">
        <v>154</v>
      </c>
      <c r="F87" s="293"/>
    </row>
    <row r="88" spans="1:10" ht="36" customHeight="1" x14ac:dyDescent="0.3">
      <c r="A88" s="147" t="s">
        <v>155</v>
      </c>
      <c r="B88" s="148" t="s">
        <v>232</v>
      </c>
      <c r="C88" s="277">
        <v>0</v>
      </c>
      <c r="E88" s="142"/>
      <c r="F88" s="294"/>
      <c r="G88" s="102"/>
    </row>
    <row r="89" spans="1:10" ht="13.5" x14ac:dyDescent="0.3">
      <c r="A89" s="149" t="s">
        <v>155</v>
      </c>
      <c r="B89" s="150" t="s">
        <v>150</v>
      </c>
      <c r="C89" s="279">
        <v>0</v>
      </c>
      <c r="E89" s="142"/>
      <c r="F89" s="294"/>
    </row>
    <row r="90" spans="1:10" ht="14" thickBot="1" x14ac:dyDescent="0.35">
      <c r="B90" s="101" t="s">
        <v>156</v>
      </c>
      <c r="C90" s="280">
        <f>C86-C88-C89</f>
        <v>0</v>
      </c>
      <c r="E90" s="102"/>
      <c r="F90" s="294"/>
    </row>
    <row r="91" spans="1:10" ht="14" thickBot="1" x14ac:dyDescent="0.35">
      <c r="C91" s="262">
        <v>1</v>
      </c>
      <c r="D91" s="151" t="s">
        <v>157</v>
      </c>
      <c r="E91" s="102"/>
      <c r="F91" s="294"/>
    </row>
    <row r="92" spans="1:10" ht="13.5" x14ac:dyDescent="0.3">
      <c r="A92" s="149" t="s">
        <v>155</v>
      </c>
      <c r="B92" s="150" t="s">
        <v>158</v>
      </c>
      <c r="C92" s="281">
        <f>IF(D92=19%,C90/119*19*-C91,C90/116*16*-C91)</f>
        <v>0</v>
      </c>
      <c r="D92" s="298">
        <v>0.19</v>
      </c>
      <c r="E92" s="297" t="s">
        <v>159</v>
      </c>
      <c r="F92" s="295">
        <f>IF(D92=19%,F86/119*19*-C91,F86/116*16*-C91)</f>
        <v>0</v>
      </c>
    </row>
    <row r="93" spans="1:10" ht="13.5" x14ac:dyDescent="0.3">
      <c r="A93" s="152"/>
      <c r="B93" s="101" t="s">
        <v>160</v>
      </c>
      <c r="C93" s="278">
        <f>C90+C92</f>
        <v>0</v>
      </c>
      <c r="E93" s="146" t="s">
        <v>161</v>
      </c>
      <c r="F93" s="294">
        <f>SUM(F86:F92)</f>
        <v>0</v>
      </c>
    </row>
    <row r="94" spans="1:10" ht="14" thickBot="1" x14ac:dyDescent="0.35">
      <c r="A94" s="152"/>
      <c r="C94" s="261"/>
      <c r="E94" s="146" t="s">
        <v>160</v>
      </c>
      <c r="F94" s="294"/>
    </row>
    <row r="95" spans="1:10" s="155" customFormat="1" ht="25.5" customHeight="1" thickBot="1" x14ac:dyDescent="0.4">
      <c r="A95" s="147" t="s">
        <v>162</v>
      </c>
      <c r="B95" s="148" t="s">
        <v>163</v>
      </c>
      <c r="C95" s="282">
        <v>0</v>
      </c>
      <c r="D95" s="589" t="s">
        <v>164</v>
      </c>
      <c r="E95" s="590"/>
      <c r="F95" s="292"/>
    </row>
    <row r="96" spans="1:10" ht="14" thickBot="1" x14ac:dyDescent="0.35">
      <c r="A96" s="152"/>
      <c r="C96" s="263"/>
      <c r="D96" s="137"/>
      <c r="E96" s="153"/>
      <c r="F96" s="294"/>
    </row>
    <row r="97" spans="1:10" ht="14" thickBot="1" x14ac:dyDescent="0.35">
      <c r="A97" s="152"/>
      <c r="C97" s="283">
        <v>0</v>
      </c>
      <c r="D97" s="591" t="s">
        <v>165</v>
      </c>
      <c r="E97" s="592"/>
      <c r="F97" s="294"/>
    </row>
    <row r="98" spans="1:10" ht="13.5" x14ac:dyDescent="0.3">
      <c r="A98" s="149" t="s">
        <v>162</v>
      </c>
      <c r="B98" s="150" t="s">
        <v>166</v>
      </c>
      <c r="C98" s="284">
        <f>C97*0.8</f>
        <v>0</v>
      </c>
      <c r="E98" s="142"/>
      <c r="F98" s="294"/>
    </row>
    <row r="99" spans="1:10" ht="13.5" x14ac:dyDescent="0.3">
      <c r="B99" s="101" t="s">
        <v>167</v>
      </c>
      <c r="C99" s="278">
        <f>C93+C95+C98</f>
        <v>0</v>
      </c>
      <c r="E99" s="142"/>
      <c r="F99" s="294"/>
    </row>
    <row r="100" spans="1:10" ht="14" thickBot="1" x14ac:dyDescent="0.35">
      <c r="C100" s="261"/>
      <c r="E100" s="142"/>
      <c r="F100" s="294"/>
    </row>
    <row r="101" spans="1:10" ht="14" thickBot="1" x14ac:dyDescent="0.35">
      <c r="C101" s="285">
        <v>0</v>
      </c>
      <c r="D101" s="154" t="s">
        <v>168</v>
      </c>
      <c r="E101" s="142"/>
      <c r="F101" s="294"/>
    </row>
    <row r="102" spans="1:10" ht="13.5" x14ac:dyDescent="0.3">
      <c r="B102" s="101" t="s">
        <v>169</v>
      </c>
      <c r="C102" s="280">
        <f>C101-(C101/119*19*C91)</f>
        <v>0</v>
      </c>
      <c r="E102" s="142"/>
      <c r="F102" s="294"/>
    </row>
    <row r="103" spans="1:10" ht="13.5" x14ac:dyDescent="0.3">
      <c r="A103" s="150"/>
      <c r="B103" s="150" t="s">
        <v>170</v>
      </c>
      <c r="C103" s="286">
        <f>C99*0.16</f>
        <v>0</v>
      </c>
      <c r="E103" s="142"/>
      <c r="F103" s="296"/>
    </row>
    <row r="104" spans="1:10" ht="15" customHeight="1" x14ac:dyDescent="0.3">
      <c r="B104" s="101" t="s">
        <v>171</v>
      </c>
      <c r="C104" s="278">
        <f>C99+(MIN(C102,C103))</f>
        <v>0</v>
      </c>
      <c r="E104" s="146" t="s">
        <v>172</v>
      </c>
      <c r="F104" s="294">
        <f>IF(C102&gt;0,F93*0.16,0)</f>
        <v>0</v>
      </c>
      <c r="G104" s="579" t="s">
        <v>216</v>
      </c>
      <c r="H104" s="579"/>
      <c r="I104" s="579"/>
      <c r="J104" s="579"/>
    </row>
    <row r="105" spans="1:10" ht="13.5" x14ac:dyDescent="0.3">
      <c r="C105" s="261"/>
      <c r="D105" s="593"/>
      <c r="F105" s="294"/>
      <c r="G105" s="579"/>
      <c r="H105" s="579"/>
      <c r="I105" s="579"/>
      <c r="J105" s="579"/>
    </row>
    <row r="106" spans="1:10" ht="13.5" x14ac:dyDescent="0.3">
      <c r="A106" s="150"/>
      <c r="B106" s="150" t="s">
        <v>173</v>
      </c>
      <c r="C106" s="264">
        <f>E72</f>
        <v>0</v>
      </c>
      <c r="D106" s="593"/>
      <c r="F106" s="296"/>
      <c r="G106" s="579"/>
      <c r="H106" s="579"/>
      <c r="I106" s="579"/>
      <c r="J106" s="579"/>
    </row>
    <row r="107" spans="1:10" s="155" customFormat="1" ht="24.75" customHeight="1" x14ac:dyDescent="0.35">
      <c r="B107" s="156" t="s">
        <v>174</v>
      </c>
      <c r="C107" s="287">
        <f>C106*C104</f>
        <v>0</v>
      </c>
      <c r="E107" s="147" t="s">
        <v>191</v>
      </c>
      <c r="F107" s="292">
        <f>F104+F93</f>
        <v>0</v>
      </c>
      <c r="G107" s="579"/>
      <c r="H107" s="579"/>
      <c r="I107" s="579"/>
      <c r="J107" s="579"/>
    </row>
    <row r="108" spans="1:10" s="155" customFormat="1" x14ac:dyDescent="0.35">
      <c r="G108" s="579"/>
      <c r="H108" s="579"/>
      <c r="I108" s="579"/>
      <c r="J108" s="579"/>
    </row>
    <row r="109" spans="1:10" s="155" customFormat="1" x14ac:dyDescent="0.2">
      <c r="C109" s="158"/>
      <c r="D109" s="159" t="s">
        <v>175</v>
      </c>
      <c r="E109" s="101"/>
      <c r="F109" s="101"/>
      <c r="G109" s="579"/>
      <c r="H109" s="579"/>
      <c r="I109" s="579"/>
      <c r="J109" s="579"/>
    </row>
    <row r="110" spans="1:10" ht="12.75" customHeight="1" x14ac:dyDescent="0.25">
      <c r="A110" s="583" t="str">
        <f>IF(C107=0,"mögliche unverbindliche Förderung",IF(C107&lt;10000,"die Bagatellgrenze wurde unterschritten, das Projekt kann nicht gefördert werden",IF(AND(C107&lt;F107,C107&lt;=250000),"daraus mögl. "&amp;TEXT(D111,"#%")&amp;" Zuschuss (abgerundet auf volle 50€)",IF(AND(C107&lt;F107,C107&gt;250000),"daraus mögl. "&amp;TEXT(D110,"#%")&amp;" Förderung (aufgeteilt in "&amp;TEXT(D111,"#%")&amp;" Zuschuss und  "&amp;TEXT(D112,"#%")&amp;" Darlehen)",(IF(AND(C107&gt;F107,F107&lt;=250000),"die Förderobergrenze (FOG) wurde überschritten, deshalb aus der FOG mögl.  "&amp;TEXT(D111,"#%")&amp;" Zuschuss (abgerundet auf volle 50€)",(IF(AND(C107&gt;F107,F107&gt;250000),"die Förderobergrenze (FOG) wurde überschritten, deshalb aus der FOG mögl. "&amp;TEXT(D110,"#%")&amp;" Förderung (aufgeteilt in "&amp;TEXT(D111,"#%")&amp;" Zuschuss und  "&amp;TEXT(D112,"#%")&amp;" Darlehen)"))))))))</f>
        <v>mögliche unverbindliche Förderung</v>
      </c>
      <c r="B110" s="583"/>
      <c r="C110" s="288">
        <f>SUM(C111:C112)</f>
        <v>0</v>
      </c>
      <c r="D110" s="265">
        <f>SUM(D111:D112)</f>
        <v>0.30000000000000004</v>
      </c>
      <c r="E110" s="105" t="s">
        <v>154</v>
      </c>
      <c r="G110" s="579"/>
      <c r="H110" s="579"/>
      <c r="I110" s="579"/>
      <c r="J110" s="579"/>
    </row>
    <row r="111" spans="1:10" ht="12.75" customHeight="1" x14ac:dyDescent="0.25">
      <c r="B111" s="152" t="s">
        <v>176</v>
      </c>
      <c r="C111" s="289">
        <f>IF(F107&gt;C107,FLOOR(D111*C107,50),FLOOR(D111*F107,50))</f>
        <v>0</v>
      </c>
      <c r="D111" s="266">
        <v>0.2</v>
      </c>
      <c r="E111" s="584" t="s">
        <v>177</v>
      </c>
      <c r="F111" s="584"/>
      <c r="G111" s="579"/>
      <c r="H111" s="579"/>
      <c r="I111" s="579"/>
      <c r="J111" s="579"/>
    </row>
    <row r="112" spans="1:10" ht="13.5" customHeight="1" x14ac:dyDescent="0.25">
      <c r="B112" s="152" t="s">
        <v>178</v>
      </c>
      <c r="C112" s="289">
        <f>IF(C107&lt;250000,0,(IF(F107&gt;C107,(IF(C107&lt;=250000,0,FLOOR(C107*D112,50))),(IF(F107&lt;=250000,0,FLOOR(F107*D112,50))))))</f>
        <v>0</v>
      </c>
      <c r="D112" s="266">
        <v>0.1</v>
      </c>
      <c r="E112" s="584"/>
      <c r="F112" s="584"/>
      <c r="G112" s="580"/>
      <c r="H112" s="580"/>
      <c r="I112" s="580"/>
      <c r="J112" s="580"/>
    </row>
    <row r="113" spans="1:9" ht="10.15" hidden="1" customHeight="1" x14ac:dyDescent="0.2">
      <c r="G113" s="148"/>
      <c r="H113" s="148"/>
      <c r="I113" s="148"/>
    </row>
    <row r="114" spans="1:9" hidden="1" x14ac:dyDescent="0.2">
      <c r="G114" s="148"/>
      <c r="H114" s="148"/>
      <c r="I114" s="148"/>
    </row>
    <row r="115" spans="1:9" hidden="1" x14ac:dyDescent="0.2">
      <c r="G115" s="148"/>
      <c r="H115" s="148"/>
      <c r="I115" s="148"/>
    </row>
    <row r="116" spans="1:9" hidden="1" x14ac:dyDescent="0.2">
      <c r="A116" s="160" t="s">
        <v>179</v>
      </c>
      <c r="B116" s="148"/>
      <c r="C116" s="148"/>
      <c r="D116" s="157"/>
    </row>
    <row r="117" spans="1:9" hidden="1" x14ac:dyDescent="0.2">
      <c r="A117" s="161">
        <v>0.16</v>
      </c>
    </row>
    <row r="118" spans="1:9" hidden="1" x14ac:dyDescent="0.2">
      <c r="A118" s="161">
        <v>0.19</v>
      </c>
    </row>
  </sheetData>
  <sheetProtection algorithmName="SHA-512" hashValue="I4ChyHqeM1Q8zXX1XI3hMleOvkWwgg8Ms87f9cAzp+jefzvRFE3ErjqmpT22rRJ0lY71tCnNh3kd0DbpH407EA==" saltValue="O2U6q7ByxjtvXMzJPAXP1Q==" spinCount="100000" sheet="1" selectLockedCells="1"/>
  <mergeCells count="96">
    <mergeCell ref="B71:C71"/>
    <mergeCell ref="A85:E85"/>
    <mergeCell ref="D95:E95"/>
    <mergeCell ref="D97:E97"/>
    <mergeCell ref="G104:J111"/>
    <mergeCell ref="D105:D106"/>
    <mergeCell ref="A110:B110"/>
    <mergeCell ref="E111:F112"/>
    <mergeCell ref="G112:J112"/>
    <mergeCell ref="H70:H72"/>
    <mergeCell ref="D65:E65"/>
    <mergeCell ref="D66:E66"/>
    <mergeCell ref="D67:E67"/>
    <mergeCell ref="D68:E68"/>
    <mergeCell ref="D69:E69"/>
    <mergeCell ref="D64:E64"/>
    <mergeCell ref="D53:E53"/>
    <mergeCell ref="D54:E54"/>
    <mergeCell ref="D55:E55"/>
    <mergeCell ref="D56:E56"/>
    <mergeCell ref="D57:E57"/>
    <mergeCell ref="D58:E58"/>
    <mergeCell ref="D59:E59"/>
    <mergeCell ref="D60:E60"/>
    <mergeCell ref="D61:E61"/>
    <mergeCell ref="D62:E62"/>
    <mergeCell ref="D63:E63"/>
    <mergeCell ref="D43:E43"/>
    <mergeCell ref="O43:P43"/>
    <mergeCell ref="D52:E52"/>
    <mergeCell ref="D44:E44"/>
    <mergeCell ref="O44:P44"/>
    <mergeCell ref="D45:E45"/>
    <mergeCell ref="O45:P45"/>
    <mergeCell ref="D46:E46"/>
    <mergeCell ref="O46:P46"/>
    <mergeCell ref="D47:E47"/>
    <mergeCell ref="D48:E48"/>
    <mergeCell ref="D49:E49"/>
    <mergeCell ref="D50:E50"/>
    <mergeCell ref="D51:E51"/>
    <mergeCell ref="D40:E40"/>
    <mergeCell ref="O40:P40"/>
    <mergeCell ref="D41:E41"/>
    <mergeCell ref="O41:P41"/>
    <mergeCell ref="D42:E42"/>
    <mergeCell ref="O42:P42"/>
    <mergeCell ref="D37:E37"/>
    <mergeCell ref="O37:P37"/>
    <mergeCell ref="D38:E38"/>
    <mergeCell ref="O38:P38"/>
    <mergeCell ref="D39:E39"/>
    <mergeCell ref="O39:P39"/>
    <mergeCell ref="D34:E34"/>
    <mergeCell ref="O34:P34"/>
    <mergeCell ref="D35:E35"/>
    <mergeCell ref="O35:P35"/>
    <mergeCell ref="D36:E36"/>
    <mergeCell ref="O36:P36"/>
    <mergeCell ref="D31:E31"/>
    <mergeCell ref="O31:P31"/>
    <mergeCell ref="D32:E32"/>
    <mergeCell ref="O32:P32"/>
    <mergeCell ref="D33:E33"/>
    <mergeCell ref="O33:P33"/>
    <mergeCell ref="D28:E28"/>
    <mergeCell ref="O28:P28"/>
    <mergeCell ref="D29:E29"/>
    <mergeCell ref="O29:P29"/>
    <mergeCell ref="D30:E30"/>
    <mergeCell ref="O30:P30"/>
    <mergeCell ref="D25:E25"/>
    <mergeCell ref="O25:P25"/>
    <mergeCell ref="D26:E26"/>
    <mergeCell ref="O26:P26"/>
    <mergeCell ref="D27:E27"/>
    <mergeCell ref="O27:P27"/>
    <mergeCell ref="S2:S3"/>
    <mergeCell ref="T2:T3"/>
    <mergeCell ref="E5:F5"/>
    <mergeCell ref="P5:Q5"/>
    <mergeCell ref="D24:E24"/>
    <mergeCell ref="O24:P24"/>
    <mergeCell ref="A4:B4"/>
    <mergeCell ref="D4:E4"/>
    <mergeCell ref="P4:Q4"/>
    <mergeCell ref="A1:J1"/>
    <mergeCell ref="A2:A3"/>
    <mergeCell ref="B2:B3"/>
    <mergeCell ref="C2:G2"/>
    <mergeCell ref="H2:H3"/>
    <mergeCell ref="I2:I3"/>
    <mergeCell ref="J2:J3"/>
    <mergeCell ref="L2:L3"/>
    <mergeCell ref="M2:M3"/>
    <mergeCell ref="N2:R2"/>
  </mergeCells>
  <dataValidations count="1">
    <dataValidation type="list" allowBlank="1" showInputMessage="1" showErrorMessage="1" sqref="D92" xr:uid="{C3AC9398-0FB5-44A5-854C-EB051F126C7D}">
      <formula1>$A$117:$A$118</formula1>
    </dataValidation>
  </dataValidations>
  <printOptions horizontalCentered="1"/>
  <pageMargins left="0.59055118110236227" right="0.19685039370078741" top="0.39370078740157483" bottom="0.39370078740157483" header="0.31496062992125984" footer="0.31496062992125984"/>
  <pageSetup paperSize="9" scale="50" orientation="portrait" r:id="rId1"/>
  <headerFooter>
    <oddFooter>&amp;L&amp;F&amp;R&amp;D</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U102"/>
  <sheetViews>
    <sheetView topLeftCell="B13" zoomScale="70" zoomScaleNormal="70" workbookViewId="0">
      <selection activeCell="D40" sqref="D40"/>
    </sheetView>
  </sheetViews>
  <sheetFormatPr baseColWidth="10" defaultRowHeight="14.5" x14ac:dyDescent="0.35"/>
  <cols>
    <col min="1" max="1" width="21.7265625" style="25" bestFit="1" customWidth="1"/>
    <col min="2" max="2" width="19.81640625" style="25" bestFit="1" customWidth="1"/>
    <col min="3" max="3" width="15.453125" style="25" bestFit="1" customWidth="1"/>
    <col min="4" max="4" width="28.1796875" style="25" bestFit="1" customWidth="1"/>
    <col min="5" max="5" width="13.81640625" style="25" bestFit="1" customWidth="1"/>
    <col min="6" max="6" width="10.54296875" style="25" bestFit="1" customWidth="1"/>
    <col min="7" max="7" width="13.453125" style="25" bestFit="1" customWidth="1"/>
    <col min="8" max="8" width="14.7265625" style="25" bestFit="1" customWidth="1"/>
    <col min="9" max="9" width="13.7265625" style="25" bestFit="1" customWidth="1"/>
    <col min="10" max="10" width="19.81640625" style="25" bestFit="1" customWidth="1"/>
    <col min="11" max="11" width="10.54296875" style="25" bestFit="1" customWidth="1"/>
    <col min="12" max="12" width="12.54296875" style="25" bestFit="1" customWidth="1"/>
    <col min="13" max="13" width="20.1796875" style="25" bestFit="1" customWidth="1"/>
    <col min="14" max="14" width="13.7265625" style="25" bestFit="1" customWidth="1"/>
    <col min="15" max="15" width="10.81640625" style="27" bestFit="1" customWidth="1"/>
    <col min="16" max="16" width="9" style="25" bestFit="1" customWidth="1"/>
    <col min="17" max="17" width="15.7265625" style="25" bestFit="1" customWidth="1"/>
    <col min="18" max="18" width="16" style="25" bestFit="1" customWidth="1"/>
    <col min="19" max="19" width="18.26953125" style="25" customWidth="1"/>
    <col min="20" max="20" width="13.7265625" style="25" bestFit="1" customWidth="1"/>
    <col min="21" max="21" width="19.81640625" style="25" bestFit="1" customWidth="1"/>
    <col min="22" max="30" width="11.453125" style="25"/>
    <col min="31" max="31" width="12.26953125" style="25" customWidth="1"/>
    <col min="32" max="39" width="11.453125" style="25"/>
    <col min="40" max="48" width="11.453125" style="25" hidden="1" customWidth="1"/>
    <col min="49" max="49" width="12.26953125" style="25" hidden="1" customWidth="1"/>
    <col min="50" max="229" width="11.453125" style="25" hidden="1" customWidth="1"/>
  </cols>
  <sheetData>
    <row r="1" spans="1:229" x14ac:dyDescent="0.35">
      <c r="A1" s="26"/>
      <c r="B1" s="26"/>
      <c r="C1" s="26"/>
      <c r="D1" s="26"/>
      <c r="E1" s="26"/>
      <c r="F1" s="26"/>
      <c r="G1" s="26"/>
      <c r="H1" s="26"/>
      <c r="I1" s="26"/>
      <c r="J1" s="26"/>
      <c r="K1" s="26"/>
      <c r="L1" s="26"/>
      <c r="M1" s="207"/>
      <c r="N1" s="207"/>
      <c r="O1" s="207"/>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c r="CK1" s="26"/>
      <c r="CL1" s="26"/>
      <c r="CM1" s="26"/>
      <c r="CN1" s="26"/>
      <c r="CO1" s="26"/>
      <c r="CP1" s="26"/>
      <c r="CQ1" s="26"/>
      <c r="CR1" s="26"/>
      <c r="CS1" s="26"/>
      <c r="CT1" s="26"/>
      <c r="CU1" s="26"/>
      <c r="CV1" s="26"/>
      <c r="CW1" s="26"/>
      <c r="CX1" s="26"/>
      <c r="CY1" s="26"/>
      <c r="CZ1" s="26"/>
      <c r="DA1" s="26"/>
      <c r="DB1" s="26"/>
      <c r="DC1" s="26"/>
      <c r="DD1" s="26"/>
      <c r="DE1" s="26"/>
      <c r="DF1" s="26"/>
      <c r="DG1" s="26"/>
      <c r="DH1" s="26"/>
      <c r="DI1" s="26"/>
      <c r="DJ1" s="26"/>
      <c r="DK1" s="26"/>
      <c r="DL1" s="26"/>
      <c r="DM1" s="26"/>
      <c r="DN1" s="26"/>
      <c r="DO1" s="26"/>
      <c r="DP1" s="26"/>
      <c r="DQ1" s="26"/>
      <c r="DR1" s="26"/>
      <c r="DS1" s="26"/>
      <c r="DT1" s="26"/>
      <c r="DU1" s="26"/>
      <c r="DV1" s="26"/>
      <c r="DW1" s="26"/>
      <c r="DX1" s="26"/>
      <c r="DY1" s="26"/>
      <c r="DZ1" s="26"/>
      <c r="EA1" s="26"/>
      <c r="EB1" s="26"/>
      <c r="EC1" s="26"/>
      <c r="ED1" s="26"/>
      <c r="EE1" s="26"/>
      <c r="EF1" s="26"/>
      <c r="EG1" s="26"/>
      <c r="EH1" s="26"/>
      <c r="EI1" s="26"/>
      <c r="EJ1" s="26"/>
      <c r="EK1" s="26"/>
      <c r="EL1" s="26"/>
      <c r="EM1" s="26"/>
      <c r="EN1" s="26"/>
      <c r="EO1" s="26"/>
      <c r="EP1" s="26"/>
      <c r="EQ1" s="26"/>
      <c r="ER1" s="26"/>
      <c r="ES1" s="26"/>
      <c r="ET1" s="26"/>
      <c r="EU1" s="26"/>
      <c r="EV1" s="26"/>
      <c r="EW1" s="26"/>
      <c r="EX1" s="26"/>
      <c r="EY1" s="26"/>
      <c r="EZ1" s="26"/>
      <c r="FA1" s="26"/>
      <c r="FB1" s="26"/>
      <c r="FC1" s="26"/>
      <c r="FD1" s="26"/>
      <c r="FE1" s="26"/>
      <c r="FF1" s="26"/>
      <c r="FG1" s="26"/>
      <c r="FH1" s="26"/>
      <c r="FI1" s="26"/>
      <c r="FJ1" s="26"/>
      <c r="FK1" s="26"/>
      <c r="FL1" s="26"/>
      <c r="FM1" s="26"/>
      <c r="FN1" s="26"/>
      <c r="FO1" s="26"/>
      <c r="FP1" s="26"/>
      <c r="FQ1" s="26"/>
      <c r="FR1" s="26"/>
      <c r="FS1" s="26"/>
      <c r="FT1" s="26"/>
      <c r="FU1" s="26"/>
      <c r="FV1" s="26"/>
      <c r="FW1" s="26"/>
      <c r="FX1" s="26"/>
      <c r="FY1" s="26"/>
      <c r="FZ1" s="26"/>
      <c r="GA1" s="26"/>
      <c r="GB1" s="26"/>
      <c r="GC1" s="26"/>
      <c r="GD1" s="26"/>
      <c r="GE1" s="26"/>
      <c r="GF1" s="26"/>
      <c r="GG1" s="26"/>
      <c r="GH1" s="26"/>
      <c r="GI1" s="26"/>
      <c r="GJ1" s="26"/>
      <c r="GK1" s="26"/>
      <c r="GL1" s="26"/>
      <c r="GM1" s="26"/>
      <c r="GN1" s="26"/>
      <c r="GO1" s="26"/>
      <c r="GP1" s="26"/>
      <c r="GQ1" s="26"/>
      <c r="GR1" s="26"/>
      <c r="GS1" s="26"/>
      <c r="GT1" s="26"/>
      <c r="GU1" s="26"/>
      <c r="GV1" s="26"/>
      <c r="GW1" s="26"/>
      <c r="GX1" s="26"/>
      <c r="GY1" s="26"/>
      <c r="GZ1" s="26"/>
      <c r="HA1" s="26"/>
      <c r="HB1" s="26"/>
      <c r="HC1" s="26"/>
      <c r="HD1" s="26"/>
      <c r="HE1" s="26"/>
      <c r="HF1" s="26"/>
      <c r="HG1" s="26"/>
      <c r="HH1" s="26"/>
      <c r="HI1" s="26"/>
      <c r="HJ1" s="26"/>
      <c r="HK1" s="26"/>
      <c r="HL1" s="26"/>
      <c r="HM1" s="26"/>
      <c r="HN1" s="26"/>
      <c r="HO1" s="26"/>
      <c r="HP1" s="26"/>
      <c r="HQ1" s="26"/>
      <c r="HR1" s="26"/>
      <c r="HS1" s="26"/>
      <c r="HT1" s="26"/>
      <c r="HU1" s="26"/>
    </row>
    <row r="2" spans="1:229" x14ac:dyDescent="0.35">
      <c r="A2" s="198"/>
      <c r="B2" s="198"/>
      <c r="C2" s="198"/>
      <c r="D2" s="198"/>
      <c r="E2" s="198"/>
      <c r="F2" s="198"/>
      <c r="G2" s="198"/>
      <c r="H2" s="198"/>
      <c r="I2" s="198"/>
      <c r="J2" s="198"/>
      <c r="K2" s="198"/>
      <c r="L2" s="198"/>
      <c r="M2" s="205"/>
      <c r="N2" s="205"/>
      <c r="O2" s="205"/>
      <c r="P2" s="198"/>
      <c r="Q2" s="198"/>
      <c r="R2" s="198"/>
      <c r="S2" s="198"/>
      <c r="T2" s="198"/>
      <c r="U2" s="198"/>
      <c r="V2" s="198"/>
      <c r="W2" s="198"/>
      <c r="X2" s="198"/>
      <c r="Y2" s="198"/>
      <c r="Z2" s="198"/>
      <c r="AA2" s="198"/>
      <c r="AB2" s="198"/>
      <c r="AC2" s="198"/>
      <c r="AD2" s="198"/>
      <c r="AE2" s="198"/>
      <c r="AF2" s="198"/>
      <c r="AG2" s="198"/>
      <c r="AH2" s="198"/>
      <c r="AI2" s="198"/>
      <c r="AJ2" s="198"/>
      <c r="AK2" s="198"/>
      <c r="AL2" s="198"/>
      <c r="AM2" s="198"/>
      <c r="AN2" s="198"/>
      <c r="AO2" s="198"/>
      <c r="AP2" s="198"/>
      <c r="AQ2" s="198"/>
      <c r="AR2" s="198"/>
      <c r="AS2" s="198"/>
      <c r="AT2" s="198"/>
      <c r="AU2" s="198"/>
      <c r="AV2" s="198"/>
      <c r="AW2" s="198"/>
      <c r="AX2" s="198"/>
      <c r="AY2" s="198"/>
      <c r="AZ2" s="198"/>
      <c r="BA2" s="198"/>
      <c r="BB2" s="198"/>
      <c r="BC2" s="198"/>
      <c r="BD2" s="198"/>
      <c r="BE2" s="198"/>
      <c r="BF2" s="198"/>
      <c r="BG2" s="198"/>
      <c r="BH2" s="198"/>
      <c r="BI2" s="198"/>
      <c r="BJ2" s="198"/>
      <c r="BK2" s="198"/>
      <c r="BL2" s="198"/>
      <c r="BM2" s="198"/>
      <c r="BN2" s="198"/>
      <c r="BO2" s="198"/>
      <c r="BP2" s="198"/>
      <c r="BQ2" s="198"/>
      <c r="BR2" s="198"/>
      <c r="BS2" s="198"/>
      <c r="BT2" s="198"/>
      <c r="BU2" s="198"/>
      <c r="BV2" s="198"/>
      <c r="BW2" s="198"/>
      <c r="BX2" s="198"/>
      <c r="BY2" s="198"/>
      <c r="BZ2" s="198"/>
      <c r="CA2" s="198"/>
      <c r="CB2" s="198"/>
      <c r="CC2" s="198"/>
      <c r="CD2" s="198"/>
      <c r="CE2" s="198"/>
      <c r="CF2" s="198"/>
      <c r="CG2" s="198"/>
      <c r="CH2" s="198"/>
      <c r="CI2" s="198"/>
      <c r="CJ2" s="198"/>
      <c r="CK2" s="198"/>
      <c r="CL2" s="198"/>
      <c r="CM2" s="198"/>
      <c r="CN2" s="198"/>
      <c r="CO2" s="198"/>
      <c r="CP2" s="198"/>
      <c r="CQ2" s="198"/>
      <c r="CR2" s="198"/>
      <c r="CS2" s="198"/>
      <c r="CT2" s="198"/>
      <c r="CU2" s="198"/>
      <c r="CV2" s="198"/>
      <c r="CW2" s="198"/>
      <c r="CX2" s="198"/>
      <c r="CY2" s="198"/>
      <c r="CZ2" s="198"/>
      <c r="DA2" s="198"/>
      <c r="DB2" s="198"/>
      <c r="DC2" s="198"/>
      <c r="DD2" s="198"/>
      <c r="DE2" s="198"/>
      <c r="DF2" s="198"/>
      <c r="DG2" s="198"/>
      <c r="DH2" s="198"/>
      <c r="DI2" s="198"/>
      <c r="DJ2" s="198"/>
      <c r="DK2" s="198"/>
      <c r="DL2" s="198"/>
      <c r="DM2" s="198"/>
      <c r="DN2" s="198"/>
      <c r="DO2" s="198"/>
      <c r="DP2" s="198"/>
      <c r="DQ2" s="198"/>
      <c r="DR2" s="198"/>
      <c r="DS2" s="198"/>
      <c r="DT2" s="198"/>
      <c r="DU2" s="198"/>
      <c r="DV2" s="198"/>
      <c r="DW2" s="198"/>
      <c r="DX2" s="198"/>
      <c r="DY2" s="198"/>
      <c r="DZ2" s="198"/>
      <c r="EA2" s="198"/>
      <c r="EB2" s="198"/>
      <c r="EC2" s="198"/>
      <c r="ED2" s="198"/>
      <c r="EE2" s="198"/>
      <c r="EF2" s="198"/>
      <c r="EG2" s="198"/>
      <c r="EH2" s="198"/>
      <c r="EI2" s="198"/>
      <c r="EJ2" s="198"/>
      <c r="EK2" s="198"/>
      <c r="EL2" s="198"/>
      <c r="EM2" s="198"/>
      <c r="EN2" s="198"/>
      <c r="EO2" s="198"/>
      <c r="EP2" s="198"/>
      <c r="EQ2" s="198"/>
      <c r="ER2" s="198"/>
      <c r="ES2" s="198"/>
      <c r="ET2" s="198"/>
      <c r="EU2" s="198"/>
      <c r="EV2" s="198"/>
      <c r="EW2" s="198"/>
      <c r="EX2" s="198"/>
      <c r="EY2" s="198"/>
      <c r="EZ2" s="198"/>
      <c r="FA2" s="198"/>
      <c r="FB2" s="198"/>
      <c r="FC2" s="198"/>
      <c r="FD2" s="198"/>
      <c r="FE2" s="198"/>
      <c r="FF2" s="198"/>
      <c r="FG2" s="198"/>
      <c r="FH2" s="198"/>
      <c r="FI2" s="198"/>
      <c r="FJ2" s="198"/>
      <c r="FK2" s="198"/>
      <c r="FL2" s="198"/>
      <c r="FM2" s="198"/>
      <c r="FN2" s="198"/>
      <c r="FO2" s="198"/>
      <c r="FP2" s="198"/>
      <c r="FQ2" s="198"/>
      <c r="FR2" s="198"/>
      <c r="FS2" s="198"/>
      <c r="FT2" s="198"/>
      <c r="FU2" s="198"/>
      <c r="FV2" s="198"/>
      <c r="FW2" s="198"/>
      <c r="FX2" s="198"/>
      <c r="FY2" s="198"/>
      <c r="FZ2" s="198"/>
      <c r="GA2" s="198"/>
      <c r="GB2" s="198"/>
      <c r="GC2" s="198"/>
      <c r="GD2" s="198"/>
      <c r="GE2" s="198"/>
      <c r="GF2" s="198"/>
      <c r="GG2" s="198"/>
      <c r="GH2" s="198"/>
      <c r="GI2" s="198"/>
      <c r="GJ2" s="198"/>
      <c r="GK2" s="198"/>
      <c r="GL2" s="198"/>
      <c r="GM2" s="198"/>
      <c r="GN2" s="198"/>
      <c r="GO2" s="198"/>
      <c r="GP2" s="198"/>
      <c r="GQ2" s="198"/>
      <c r="GR2" s="198"/>
      <c r="GS2" s="198"/>
      <c r="GT2" s="198"/>
      <c r="GU2" s="198"/>
      <c r="GV2" s="198"/>
      <c r="GW2" s="198"/>
      <c r="GX2" s="198"/>
      <c r="GY2" s="198"/>
      <c r="GZ2" s="198"/>
      <c r="HA2" s="198"/>
      <c r="HB2" s="198"/>
      <c r="HC2" s="198"/>
      <c r="HD2" s="198"/>
      <c r="HE2" s="198"/>
      <c r="HF2" s="198"/>
      <c r="HG2" s="198"/>
      <c r="HH2" s="198"/>
      <c r="HI2" s="198"/>
      <c r="HJ2" s="198"/>
      <c r="HK2" s="198"/>
      <c r="HL2" s="198"/>
      <c r="HM2" s="198"/>
      <c r="HN2" s="198"/>
      <c r="HO2" s="198"/>
      <c r="HP2" s="198"/>
      <c r="HQ2" s="198"/>
      <c r="HR2" s="198"/>
      <c r="HS2" s="198"/>
      <c r="HT2" s="198"/>
      <c r="HU2" s="198"/>
    </row>
    <row r="3" spans="1:229" x14ac:dyDescent="0.35">
      <c r="A3" s="198"/>
      <c r="B3" s="198"/>
      <c r="C3" s="198"/>
      <c r="D3" s="198"/>
      <c r="E3" s="198"/>
      <c r="F3" s="198"/>
      <c r="G3" s="198"/>
      <c r="H3" s="198"/>
      <c r="I3" s="198"/>
      <c r="J3" s="198"/>
      <c r="K3" s="198"/>
      <c r="L3" s="198"/>
      <c r="M3" s="205"/>
      <c r="N3" s="205"/>
      <c r="O3" s="205"/>
      <c r="P3" s="198"/>
      <c r="Q3" s="198"/>
      <c r="R3" s="198"/>
      <c r="S3" s="198"/>
      <c r="T3" s="198"/>
      <c r="U3" s="198"/>
      <c r="V3" s="198"/>
      <c r="W3" s="198"/>
      <c r="X3" s="198"/>
      <c r="Y3" s="198"/>
      <c r="Z3" s="198"/>
      <c r="AA3" s="198"/>
      <c r="AB3" s="198"/>
      <c r="AC3" s="198"/>
      <c r="AD3" s="198"/>
      <c r="AE3" s="198"/>
      <c r="AF3" s="198"/>
      <c r="AG3" s="198"/>
      <c r="AH3" s="198"/>
      <c r="AI3" s="198"/>
      <c r="AJ3" s="198"/>
      <c r="AK3" s="198"/>
      <c r="AL3" s="198"/>
      <c r="AM3" s="198"/>
      <c r="AN3" s="198"/>
      <c r="AO3" s="198"/>
      <c r="AP3" s="198"/>
      <c r="AQ3" s="198"/>
      <c r="AR3" s="198"/>
      <c r="AS3" s="198"/>
      <c r="AT3" s="198"/>
      <c r="AU3" s="198"/>
      <c r="AV3" s="198"/>
      <c r="AW3" s="198"/>
      <c r="AX3" s="198"/>
      <c r="AY3" s="198"/>
      <c r="AZ3" s="198"/>
      <c r="BA3" s="198"/>
      <c r="BB3" s="198"/>
      <c r="BC3" s="198"/>
      <c r="BD3" s="198"/>
      <c r="BE3" s="198"/>
      <c r="BF3" s="198"/>
      <c r="BG3" s="198"/>
      <c r="BH3" s="198"/>
      <c r="BI3" s="198"/>
      <c r="BJ3" s="198"/>
      <c r="BK3" s="198"/>
      <c r="BL3" s="198"/>
      <c r="BM3" s="198"/>
      <c r="BN3" s="198"/>
      <c r="BO3" s="198"/>
      <c r="BP3" s="198"/>
      <c r="BQ3" s="198"/>
      <c r="BR3" s="198"/>
      <c r="BS3" s="198"/>
      <c r="BT3" s="198"/>
      <c r="BU3" s="198"/>
      <c r="BV3" s="198"/>
      <c r="BW3" s="198"/>
      <c r="BX3" s="198"/>
      <c r="BY3" s="198"/>
      <c r="BZ3" s="198"/>
      <c r="CA3" s="198"/>
      <c r="CB3" s="198"/>
      <c r="CC3" s="198"/>
      <c r="CD3" s="198"/>
      <c r="CE3" s="198"/>
      <c r="CF3" s="198"/>
      <c r="CG3" s="198"/>
      <c r="CH3" s="198"/>
      <c r="CI3" s="198"/>
      <c r="CJ3" s="198"/>
      <c r="CK3" s="198"/>
      <c r="CL3" s="198"/>
      <c r="CM3" s="198"/>
      <c r="CN3" s="198"/>
      <c r="CO3" s="198"/>
      <c r="CP3" s="198"/>
      <c r="CQ3" s="198"/>
      <c r="CR3" s="198"/>
      <c r="CS3" s="198"/>
      <c r="CT3" s="198"/>
      <c r="CU3" s="198"/>
      <c r="CV3" s="198"/>
      <c r="CW3" s="198"/>
      <c r="CX3" s="198"/>
      <c r="CY3" s="198"/>
      <c r="CZ3" s="198"/>
      <c r="DA3" s="198"/>
      <c r="DB3" s="198"/>
      <c r="DC3" s="198"/>
      <c r="DD3" s="198"/>
      <c r="DE3" s="198"/>
      <c r="DF3" s="198"/>
      <c r="DG3" s="198"/>
      <c r="DH3" s="198"/>
      <c r="DI3" s="198"/>
      <c r="DJ3" s="198"/>
      <c r="DK3" s="198"/>
      <c r="DL3" s="198"/>
      <c r="DM3" s="198"/>
      <c r="DN3" s="198"/>
      <c r="DO3" s="198"/>
      <c r="DP3" s="198"/>
      <c r="DQ3" s="198"/>
      <c r="DR3" s="198"/>
      <c r="DS3" s="198"/>
      <c r="DT3" s="198"/>
      <c r="DU3" s="198"/>
      <c r="DV3" s="198"/>
      <c r="DW3" s="198"/>
      <c r="DX3" s="198"/>
      <c r="DY3" s="198"/>
      <c r="DZ3" s="198"/>
      <c r="EA3" s="198"/>
      <c r="EB3" s="198"/>
      <c r="EC3" s="198"/>
      <c r="ED3" s="198"/>
      <c r="EE3" s="198"/>
      <c r="EF3" s="198"/>
      <c r="EG3" s="198"/>
      <c r="EH3" s="198"/>
      <c r="EI3" s="198"/>
      <c r="EJ3" s="198"/>
      <c r="EK3" s="198"/>
      <c r="EL3" s="198"/>
      <c r="EM3" s="198"/>
      <c r="EN3" s="198"/>
      <c r="EO3" s="198"/>
      <c r="EP3" s="198"/>
      <c r="EQ3" s="198"/>
      <c r="ER3" s="198"/>
      <c r="ES3" s="198"/>
      <c r="ET3" s="198"/>
      <c r="EU3" s="198"/>
      <c r="EV3" s="198"/>
      <c r="EW3" s="198"/>
      <c r="EX3" s="198"/>
      <c r="EY3" s="198"/>
      <c r="EZ3" s="198"/>
      <c r="FA3" s="198"/>
      <c r="FB3" s="198"/>
      <c r="FC3" s="198"/>
      <c r="FD3" s="198"/>
      <c r="FE3" s="198"/>
      <c r="FF3" s="198"/>
      <c r="FG3" s="198"/>
      <c r="FH3" s="198"/>
      <c r="FI3" s="198"/>
      <c r="FJ3" s="198"/>
      <c r="FK3" s="198"/>
      <c r="FL3" s="198"/>
      <c r="FM3" s="198"/>
      <c r="FN3" s="198"/>
      <c r="FO3" s="198"/>
      <c r="FP3" s="198"/>
      <c r="FQ3" s="198"/>
      <c r="FR3" s="198"/>
      <c r="FS3" s="198"/>
      <c r="FT3" s="198"/>
      <c r="FU3" s="198"/>
      <c r="FV3" s="198"/>
      <c r="FW3" s="198"/>
      <c r="FX3" s="198"/>
      <c r="FY3" s="198"/>
      <c r="FZ3" s="198"/>
      <c r="GA3" s="198"/>
      <c r="GB3" s="198"/>
      <c r="GC3" s="198"/>
      <c r="GD3" s="198"/>
      <c r="GE3" s="198"/>
      <c r="GF3" s="198"/>
      <c r="GG3" s="198"/>
      <c r="GH3" s="198"/>
      <c r="GI3" s="198"/>
      <c r="GJ3" s="198"/>
      <c r="GK3" s="198"/>
      <c r="GL3" s="198"/>
      <c r="GM3" s="198"/>
      <c r="GN3" s="198"/>
      <c r="GO3" s="198"/>
      <c r="GP3" s="198"/>
      <c r="GQ3" s="198"/>
      <c r="GR3" s="198"/>
      <c r="GS3" s="198"/>
      <c r="GT3" s="198"/>
      <c r="GU3" s="198"/>
      <c r="GV3" s="198"/>
      <c r="GW3" s="198"/>
      <c r="GX3" s="198"/>
      <c r="GY3" s="198"/>
      <c r="GZ3" s="198"/>
      <c r="HA3" s="198"/>
      <c r="HB3" s="198"/>
      <c r="HC3" s="198"/>
      <c r="HD3" s="198"/>
      <c r="HE3" s="198"/>
      <c r="HF3" s="198"/>
      <c r="HG3" s="198"/>
      <c r="HH3" s="198"/>
      <c r="HI3" s="198"/>
      <c r="HJ3" s="198"/>
      <c r="HK3" s="198"/>
      <c r="HL3" s="198"/>
      <c r="HM3" s="198"/>
      <c r="HN3" s="198"/>
      <c r="HO3" s="198"/>
      <c r="HP3" s="198"/>
      <c r="HQ3" s="198"/>
      <c r="HR3" s="198"/>
      <c r="HS3" s="198"/>
      <c r="HT3" s="198"/>
      <c r="HU3" s="198"/>
    </row>
    <row r="4" spans="1:229" x14ac:dyDescent="0.35">
      <c r="A4" s="198"/>
      <c r="B4" s="198"/>
      <c r="C4" s="198"/>
      <c r="D4" s="198"/>
      <c r="E4" s="198"/>
      <c r="F4" s="198"/>
      <c r="G4" s="198"/>
      <c r="H4" s="198"/>
      <c r="I4" s="198"/>
      <c r="J4" s="198"/>
      <c r="K4" s="198"/>
      <c r="L4" s="198"/>
      <c r="M4" s="205"/>
      <c r="N4" s="205"/>
      <c r="O4" s="205"/>
      <c r="P4" s="198"/>
      <c r="Q4" s="198"/>
      <c r="R4" s="198"/>
      <c r="S4" s="198"/>
      <c r="T4" s="198"/>
      <c r="U4" s="198"/>
      <c r="V4" s="198"/>
      <c r="W4" s="198"/>
      <c r="X4" s="198"/>
      <c r="Y4" s="198"/>
      <c r="Z4" s="198"/>
      <c r="AA4" s="198"/>
      <c r="AB4" s="198"/>
      <c r="AC4" s="198"/>
      <c r="AD4" s="198"/>
      <c r="AE4" s="198"/>
      <c r="AF4" s="198"/>
      <c r="AG4" s="198"/>
      <c r="AH4" s="198"/>
      <c r="AI4" s="198"/>
      <c r="AJ4" s="198"/>
      <c r="AK4" s="198"/>
      <c r="AL4" s="198"/>
      <c r="AM4" s="198"/>
      <c r="AN4" s="198"/>
      <c r="AO4" s="198"/>
      <c r="AP4" s="198"/>
      <c r="AQ4" s="198"/>
      <c r="AR4" s="198"/>
      <c r="AS4" s="198"/>
      <c r="AT4" s="198"/>
      <c r="AU4" s="198"/>
      <c r="AV4" s="198"/>
      <c r="AW4" s="198"/>
      <c r="AX4" s="198"/>
      <c r="AY4" s="198"/>
      <c r="AZ4" s="198"/>
      <c r="BA4" s="198"/>
      <c r="BB4" s="198"/>
      <c r="BC4" s="198"/>
      <c r="BD4" s="198"/>
      <c r="BE4" s="198"/>
      <c r="BF4" s="198"/>
      <c r="BG4" s="198"/>
      <c r="BH4" s="198"/>
      <c r="BI4" s="198"/>
      <c r="BJ4" s="198"/>
      <c r="BK4" s="198"/>
      <c r="BL4" s="198"/>
      <c r="BM4" s="198"/>
      <c r="BN4" s="198"/>
      <c r="BO4" s="198"/>
      <c r="BP4" s="198"/>
      <c r="BQ4" s="198"/>
      <c r="BR4" s="198"/>
      <c r="BS4" s="198"/>
      <c r="BT4" s="198"/>
      <c r="BU4" s="198"/>
      <c r="BV4" s="198"/>
      <c r="BW4" s="198"/>
      <c r="BX4" s="198"/>
      <c r="BY4" s="198"/>
      <c r="BZ4" s="198"/>
      <c r="CA4" s="198"/>
      <c r="CB4" s="198"/>
      <c r="CC4" s="198"/>
      <c r="CD4" s="198"/>
      <c r="CE4" s="198"/>
      <c r="CF4" s="198"/>
      <c r="CG4" s="198"/>
      <c r="CH4" s="198"/>
      <c r="CI4" s="198"/>
      <c r="CJ4" s="198"/>
      <c r="CK4" s="198"/>
      <c r="CL4" s="198"/>
      <c r="CM4" s="198"/>
      <c r="CN4" s="198"/>
      <c r="CO4" s="198"/>
      <c r="CP4" s="198"/>
      <c r="CQ4" s="198"/>
      <c r="CR4" s="198"/>
      <c r="CS4" s="198"/>
      <c r="CT4" s="198"/>
      <c r="CU4" s="198"/>
      <c r="CV4" s="198"/>
      <c r="CW4" s="198"/>
      <c r="CX4" s="198"/>
      <c r="CY4" s="198"/>
      <c r="CZ4" s="198"/>
      <c r="DA4" s="198"/>
      <c r="DB4" s="198"/>
      <c r="DC4" s="198"/>
      <c r="DD4" s="198"/>
      <c r="DE4" s="198"/>
      <c r="DF4" s="198"/>
      <c r="DG4" s="198"/>
      <c r="DH4" s="198"/>
      <c r="DI4" s="198"/>
      <c r="DJ4" s="198"/>
      <c r="DK4" s="198"/>
      <c r="DL4" s="198"/>
      <c r="DM4" s="198"/>
      <c r="DN4" s="198"/>
      <c r="DO4" s="198"/>
      <c r="DP4" s="198"/>
      <c r="DQ4" s="198"/>
      <c r="DR4" s="198"/>
      <c r="DS4" s="198"/>
      <c r="DT4" s="198"/>
      <c r="DU4" s="198"/>
      <c r="DV4" s="198"/>
      <c r="DW4" s="198"/>
      <c r="DX4" s="198"/>
      <c r="DY4" s="198"/>
      <c r="DZ4" s="198"/>
      <c r="EA4" s="198"/>
      <c r="EB4" s="198"/>
      <c r="EC4" s="198"/>
      <c r="ED4" s="198"/>
      <c r="EE4" s="198"/>
      <c r="EF4" s="198"/>
      <c r="EG4" s="198"/>
      <c r="EH4" s="198"/>
      <c r="EI4" s="198"/>
      <c r="EJ4" s="198"/>
      <c r="EK4" s="198"/>
      <c r="EL4" s="198"/>
      <c r="EM4" s="198"/>
      <c r="EN4" s="198"/>
      <c r="EO4" s="198"/>
      <c r="EP4" s="198"/>
      <c r="EQ4" s="198"/>
      <c r="ER4" s="198"/>
      <c r="ES4" s="198"/>
      <c r="ET4" s="198"/>
      <c r="EU4" s="198"/>
      <c r="EV4" s="198"/>
      <c r="EW4" s="198"/>
      <c r="EX4" s="198"/>
      <c r="EY4" s="198"/>
      <c r="EZ4" s="198"/>
      <c r="FA4" s="198"/>
      <c r="FB4" s="198"/>
      <c r="FC4" s="198"/>
      <c r="FD4" s="198"/>
      <c r="FE4" s="198"/>
      <c r="FF4" s="198"/>
      <c r="FG4" s="198"/>
      <c r="FH4" s="198"/>
      <c r="FI4" s="198"/>
      <c r="FJ4" s="198"/>
      <c r="FK4" s="198"/>
      <c r="FL4" s="198"/>
      <c r="FM4" s="198"/>
      <c r="FN4" s="198"/>
      <c r="FO4" s="198"/>
      <c r="FP4" s="198"/>
      <c r="FQ4" s="198"/>
      <c r="FR4" s="198"/>
      <c r="FS4" s="198"/>
      <c r="FT4" s="198"/>
      <c r="FU4" s="198"/>
      <c r="FV4" s="198"/>
      <c r="FW4" s="198"/>
      <c r="FX4" s="198"/>
      <c r="FY4" s="198"/>
      <c r="FZ4" s="198"/>
      <c r="GA4" s="198"/>
      <c r="GB4" s="198"/>
      <c r="GC4" s="198"/>
      <c r="GD4" s="198"/>
      <c r="GE4" s="198"/>
      <c r="GF4" s="198"/>
      <c r="GG4" s="198"/>
      <c r="GH4" s="198"/>
      <c r="GI4" s="198"/>
      <c r="GJ4" s="198"/>
      <c r="GK4" s="198"/>
      <c r="GL4" s="198"/>
      <c r="GM4" s="198"/>
      <c r="GN4" s="198"/>
      <c r="GO4" s="198"/>
      <c r="GP4" s="198"/>
      <c r="GQ4" s="198"/>
      <c r="GR4" s="198"/>
      <c r="GS4" s="198"/>
      <c r="GT4" s="198"/>
      <c r="GU4" s="198"/>
      <c r="GV4" s="198"/>
      <c r="GW4" s="198"/>
      <c r="GX4" s="198"/>
      <c r="GY4" s="198"/>
      <c r="GZ4" s="198"/>
      <c r="HA4" s="198"/>
      <c r="HB4" s="198"/>
      <c r="HC4" s="198"/>
      <c r="HD4" s="198"/>
      <c r="HE4" s="198"/>
      <c r="HF4" s="198"/>
      <c r="HG4" s="198"/>
      <c r="HH4" s="198"/>
      <c r="HI4" s="198"/>
      <c r="HJ4" s="198"/>
      <c r="HK4" s="198"/>
      <c r="HL4" s="198"/>
      <c r="HM4" s="198"/>
      <c r="HN4" s="198"/>
      <c r="HO4" s="198"/>
      <c r="HP4" s="198"/>
      <c r="HQ4" s="198"/>
      <c r="HR4" s="198"/>
      <c r="HS4" s="198"/>
      <c r="HT4" s="198"/>
      <c r="HU4" s="198"/>
    </row>
    <row r="5" spans="1:229" x14ac:dyDescent="0.35">
      <c r="A5" s="198"/>
      <c r="B5" s="198"/>
      <c r="C5" s="198"/>
      <c r="D5" s="198"/>
      <c r="E5" s="198"/>
      <c r="F5" s="198"/>
      <c r="G5" s="198"/>
      <c r="H5" s="198"/>
      <c r="I5" s="198"/>
      <c r="J5" s="198"/>
      <c r="K5" s="198"/>
      <c r="L5" s="198"/>
      <c r="M5" s="205"/>
      <c r="N5" s="205"/>
      <c r="O5" s="205"/>
      <c r="P5" s="198"/>
      <c r="Q5" s="198"/>
      <c r="R5" s="198"/>
      <c r="S5" s="198"/>
      <c r="T5" s="198"/>
      <c r="U5" s="198"/>
      <c r="V5" s="198"/>
      <c r="W5" s="198"/>
      <c r="X5" s="198"/>
      <c r="Y5" s="198"/>
      <c r="Z5" s="198"/>
      <c r="AA5" s="198"/>
      <c r="AB5" s="198"/>
      <c r="AC5" s="198"/>
      <c r="AD5" s="198"/>
      <c r="AE5" s="198"/>
      <c r="AF5" s="198"/>
      <c r="AG5" s="198"/>
      <c r="AH5" s="198"/>
      <c r="AI5" s="198"/>
      <c r="AJ5" s="198"/>
      <c r="AK5" s="198"/>
      <c r="AL5" s="198"/>
      <c r="AM5" s="198"/>
      <c r="AN5" s="198"/>
      <c r="AO5" s="198"/>
      <c r="AP5" s="198"/>
      <c r="AQ5" s="198"/>
      <c r="AR5" s="198"/>
      <c r="AS5" s="198"/>
      <c r="AT5" s="198"/>
      <c r="AU5" s="198"/>
      <c r="AV5" s="198"/>
      <c r="AW5" s="198"/>
      <c r="AX5" s="198"/>
      <c r="AY5" s="198"/>
      <c r="AZ5" s="198"/>
      <c r="BA5" s="198"/>
      <c r="BB5" s="198"/>
      <c r="BC5" s="198"/>
      <c r="BD5" s="198"/>
      <c r="BE5" s="198"/>
      <c r="BF5" s="198"/>
      <c r="BG5" s="198"/>
      <c r="BH5" s="198"/>
      <c r="BI5" s="198"/>
      <c r="BJ5" s="198"/>
      <c r="BK5" s="198"/>
      <c r="BL5" s="198"/>
      <c r="BM5" s="198"/>
      <c r="BN5" s="198"/>
      <c r="BO5" s="198"/>
      <c r="BP5" s="198"/>
      <c r="BQ5" s="198"/>
      <c r="BR5" s="198"/>
      <c r="BS5" s="198"/>
      <c r="BT5" s="198"/>
      <c r="BU5" s="198"/>
      <c r="BV5" s="198"/>
      <c r="BW5" s="198"/>
      <c r="BX5" s="198"/>
      <c r="BY5" s="198"/>
      <c r="BZ5" s="198"/>
      <c r="CA5" s="198"/>
      <c r="CB5" s="198"/>
      <c r="CC5" s="198"/>
      <c r="CD5" s="198"/>
      <c r="CE5" s="198"/>
      <c r="CF5" s="198"/>
      <c r="CG5" s="198"/>
      <c r="CH5" s="198"/>
      <c r="CI5" s="198"/>
      <c r="CJ5" s="198"/>
      <c r="CK5" s="198"/>
      <c r="CL5" s="198"/>
      <c r="CM5" s="198"/>
      <c r="CN5" s="198"/>
      <c r="CO5" s="198"/>
      <c r="CP5" s="198"/>
      <c r="CQ5" s="198"/>
      <c r="CR5" s="198"/>
      <c r="CS5" s="198"/>
      <c r="CT5" s="198"/>
      <c r="CU5" s="198"/>
      <c r="CV5" s="198"/>
      <c r="CW5" s="198"/>
      <c r="CX5" s="198"/>
      <c r="CY5" s="198"/>
      <c r="CZ5" s="198"/>
      <c r="DA5" s="198"/>
      <c r="DB5" s="198"/>
      <c r="DC5" s="198"/>
      <c r="DD5" s="198"/>
      <c r="DE5" s="198"/>
      <c r="DF5" s="198"/>
      <c r="DG5" s="198"/>
      <c r="DH5" s="198"/>
      <c r="DI5" s="198"/>
      <c r="DJ5" s="198"/>
      <c r="DK5" s="198"/>
      <c r="DL5" s="198"/>
      <c r="DM5" s="198"/>
      <c r="DN5" s="198"/>
      <c r="DO5" s="198"/>
      <c r="DP5" s="198"/>
      <c r="DQ5" s="198"/>
      <c r="DR5" s="198"/>
      <c r="DS5" s="198"/>
      <c r="DT5" s="198"/>
      <c r="DU5" s="198"/>
      <c r="DV5" s="198"/>
      <c r="DW5" s="198"/>
      <c r="DX5" s="198"/>
      <c r="DY5" s="198"/>
      <c r="DZ5" s="198"/>
      <c r="EA5" s="198"/>
      <c r="EB5" s="198"/>
      <c r="EC5" s="198"/>
      <c r="ED5" s="198"/>
      <c r="EE5" s="198"/>
      <c r="EF5" s="198"/>
      <c r="EG5" s="198"/>
      <c r="EH5" s="198"/>
      <c r="EI5" s="198"/>
      <c r="EJ5" s="198"/>
      <c r="EK5" s="198"/>
      <c r="EL5" s="198"/>
      <c r="EM5" s="198"/>
      <c r="EN5" s="198"/>
      <c r="EO5" s="198"/>
      <c r="EP5" s="198"/>
      <c r="EQ5" s="198"/>
      <c r="ER5" s="198"/>
      <c r="ES5" s="198"/>
      <c r="ET5" s="198"/>
      <c r="EU5" s="198"/>
      <c r="EV5" s="198"/>
      <c r="EW5" s="198"/>
      <c r="EX5" s="198"/>
      <c r="EY5" s="198"/>
      <c r="EZ5" s="198"/>
      <c r="FA5" s="198"/>
      <c r="FB5" s="198"/>
      <c r="FC5" s="198"/>
      <c r="FD5" s="198"/>
      <c r="FE5" s="198"/>
      <c r="FF5" s="198"/>
      <c r="FG5" s="198"/>
      <c r="FH5" s="198"/>
      <c r="FI5" s="198"/>
      <c r="FJ5" s="198"/>
      <c r="FK5" s="198"/>
      <c r="FL5" s="198"/>
      <c r="FM5" s="198"/>
      <c r="FN5" s="198"/>
      <c r="FO5" s="198"/>
      <c r="FP5" s="198"/>
      <c r="FQ5" s="198"/>
      <c r="FR5" s="198"/>
      <c r="FS5" s="198"/>
      <c r="FT5" s="198"/>
      <c r="FU5" s="198"/>
      <c r="FV5" s="198"/>
      <c r="FW5" s="198"/>
      <c r="FX5" s="198"/>
      <c r="FY5" s="198"/>
      <c r="FZ5" s="198"/>
      <c r="GA5" s="198"/>
      <c r="GB5" s="198"/>
      <c r="GC5" s="198"/>
      <c r="GD5" s="198"/>
      <c r="GE5" s="198"/>
      <c r="GF5" s="198"/>
      <c r="GG5" s="198"/>
      <c r="GH5" s="198"/>
      <c r="GI5" s="198"/>
      <c r="GJ5" s="198"/>
      <c r="GK5" s="198"/>
      <c r="GL5" s="198"/>
      <c r="GM5" s="198"/>
      <c r="GN5" s="198"/>
      <c r="GO5" s="198"/>
      <c r="GP5" s="198"/>
      <c r="GQ5" s="198"/>
      <c r="GR5" s="198"/>
      <c r="GS5" s="198"/>
      <c r="GT5" s="198"/>
      <c r="GU5" s="198"/>
      <c r="GV5" s="198"/>
      <c r="GW5" s="198"/>
      <c r="GX5" s="198"/>
      <c r="GY5" s="198"/>
      <c r="GZ5" s="198"/>
      <c r="HA5" s="198"/>
      <c r="HB5" s="198"/>
      <c r="HC5" s="198"/>
      <c r="HD5" s="198"/>
      <c r="HE5" s="198"/>
      <c r="HF5" s="198"/>
      <c r="HG5" s="198"/>
      <c r="HH5" s="198"/>
      <c r="HI5" s="198"/>
      <c r="HJ5" s="198"/>
      <c r="HK5" s="198"/>
      <c r="HL5" s="198"/>
      <c r="HM5" s="198"/>
      <c r="HN5" s="198"/>
      <c r="HO5" s="198"/>
      <c r="HP5" s="198"/>
      <c r="HQ5" s="198"/>
      <c r="HR5" s="198"/>
      <c r="HS5" s="198"/>
      <c r="HT5" s="198"/>
      <c r="HU5" s="198"/>
    </row>
    <row r="6" spans="1:229" x14ac:dyDescent="0.35">
      <c r="A6" s="198"/>
      <c r="B6" s="198"/>
      <c r="C6" s="198"/>
      <c r="D6" s="198"/>
      <c r="E6" s="198"/>
      <c r="F6" s="198"/>
      <c r="G6" s="198"/>
      <c r="H6" s="198"/>
      <c r="I6" s="198"/>
      <c r="J6" s="198"/>
      <c r="K6" s="198"/>
      <c r="L6" s="198"/>
      <c r="M6" s="205"/>
      <c r="N6" s="205"/>
      <c r="O6" s="205"/>
      <c r="P6" s="198"/>
      <c r="Q6" s="198"/>
      <c r="R6" s="198"/>
      <c r="S6" s="198"/>
      <c r="T6" s="198"/>
      <c r="U6" s="198"/>
      <c r="V6" s="198"/>
      <c r="W6" s="198"/>
      <c r="X6" s="198"/>
      <c r="Y6" s="198"/>
      <c r="Z6" s="198"/>
      <c r="AA6" s="198"/>
      <c r="AB6" s="198"/>
      <c r="AC6" s="198"/>
      <c r="AD6" s="198"/>
      <c r="AE6" s="198"/>
      <c r="AF6" s="198"/>
      <c r="AG6" s="198"/>
      <c r="AH6" s="198"/>
      <c r="AI6" s="198"/>
      <c r="AJ6" s="198"/>
      <c r="AK6" s="198"/>
      <c r="AL6" s="198"/>
      <c r="AM6" s="198"/>
      <c r="AN6" s="198"/>
      <c r="AO6" s="198"/>
      <c r="AP6" s="198"/>
      <c r="AQ6" s="198"/>
      <c r="AR6" s="198"/>
      <c r="AS6" s="198"/>
      <c r="AT6" s="198"/>
      <c r="AU6" s="198"/>
      <c r="AV6" s="198"/>
      <c r="AW6" s="198"/>
      <c r="AX6" s="198"/>
      <c r="AY6" s="198"/>
      <c r="AZ6" s="198"/>
      <c r="BA6" s="198"/>
      <c r="BB6" s="198"/>
      <c r="BC6" s="198"/>
      <c r="BD6" s="198"/>
      <c r="BE6" s="198"/>
      <c r="BF6" s="198"/>
      <c r="BG6" s="198"/>
      <c r="BH6" s="198"/>
      <c r="BI6" s="198"/>
      <c r="BJ6" s="198"/>
      <c r="BK6" s="198"/>
      <c r="BL6" s="198"/>
      <c r="BM6" s="198"/>
      <c r="BN6" s="198"/>
      <c r="BO6" s="198"/>
      <c r="BP6" s="198"/>
      <c r="BQ6" s="198"/>
      <c r="BR6" s="198"/>
      <c r="BS6" s="198"/>
      <c r="BT6" s="198"/>
      <c r="BU6" s="198"/>
      <c r="BV6" s="198"/>
      <c r="BW6" s="198"/>
      <c r="BX6" s="198"/>
      <c r="BY6" s="198"/>
      <c r="BZ6" s="198"/>
      <c r="CA6" s="198"/>
      <c r="CB6" s="198"/>
      <c r="CC6" s="198"/>
      <c r="CD6" s="198"/>
      <c r="CE6" s="198"/>
      <c r="CF6" s="198"/>
      <c r="CG6" s="198"/>
      <c r="CH6" s="198"/>
      <c r="CI6" s="198"/>
      <c r="CJ6" s="198"/>
      <c r="CK6" s="198"/>
      <c r="CL6" s="198"/>
      <c r="CM6" s="198"/>
      <c r="CN6" s="198"/>
      <c r="CO6" s="198"/>
      <c r="CP6" s="198"/>
      <c r="CQ6" s="198"/>
      <c r="CR6" s="198"/>
      <c r="CS6" s="198"/>
      <c r="CT6" s="198"/>
      <c r="CU6" s="198"/>
      <c r="CV6" s="198"/>
      <c r="CW6" s="198"/>
      <c r="CX6" s="198"/>
      <c r="CY6" s="198"/>
      <c r="CZ6" s="198"/>
      <c r="DA6" s="198"/>
      <c r="DB6" s="198"/>
      <c r="DC6" s="198"/>
      <c r="DD6" s="198"/>
      <c r="DE6" s="198"/>
      <c r="DF6" s="198"/>
      <c r="DG6" s="198"/>
      <c r="DH6" s="198"/>
      <c r="DI6" s="198"/>
      <c r="DJ6" s="198"/>
      <c r="DK6" s="198"/>
      <c r="DL6" s="198"/>
      <c r="DM6" s="198"/>
      <c r="DN6" s="198"/>
      <c r="DO6" s="198"/>
      <c r="DP6" s="198"/>
      <c r="DQ6" s="198"/>
      <c r="DR6" s="198"/>
      <c r="DS6" s="198"/>
      <c r="DT6" s="198"/>
      <c r="DU6" s="198"/>
      <c r="DV6" s="198"/>
      <c r="DW6" s="198"/>
      <c r="DX6" s="198"/>
      <c r="DY6" s="198"/>
      <c r="DZ6" s="198"/>
      <c r="EA6" s="198"/>
      <c r="EB6" s="198"/>
      <c r="EC6" s="198"/>
      <c r="ED6" s="198"/>
      <c r="EE6" s="198"/>
      <c r="EF6" s="198"/>
      <c r="EG6" s="198"/>
      <c r="EH6" s="198"/>
      <c r="EI6" s="198"/>
      <c r="EJ6" s="198"/>
      <c r="EK6" s="198"/>
      <c r="EL6" s="198"/>
      <c r="EM6" s="198"/>
      <c r="EN6" s="198"/>
      <c r="EO6" s="198"/>
      <c r="EP6" s="198"/>
      <c r="EQ6" s="198"/>
      <c r="ER6" s="198"/>
      <c r="ES6" s="198"/>
      <c r="ET6" s="198"/>
      <c r="EU6" s="198"/>
      <c r="EV6" s="198"/>
      <c r="EW6" s="198"/>
      <c r="EX6" s="198"/>
      <c r="EY6" s="198"/>
      <c r="EZ6" s="198"/>
      <c r="FA6" s="198"/>
      <c r="FB6" s="198"/>
      <c r="FC6" s="198"/>
      <c r="FD6" s="198"/>
      <c r="FE6" s="198"/>
      <c r="FF6" s="198"/>
      <c r="FG6" s="198"/>
      <c r="FH6" s="198"/>
      <c r="FI6" s="198"/>
      <c r="FJ6" s="198"/>
      <c r="FK6" s="198"/>
      <c r="FL6" s="198"/>
      <c r="FM6" s="198"/>
      <c r="FN6" s="198"/>
      <c r="FO6" s="198"/>
      <c r="FP6" s="198"/>
      <c r="FQ6" s="198"/>
      <c r="FR6" s="198"/>
      <c r="FS6" s="198"/>
      <c r="FT6" s="198"/>
      <c r="FU6" s="198"/>
      <c r="FV6" s="198"/>
      <c r="FW6" s="198"/>
      <c r="FX6" s="198"/>
      <c r="FY6" s="198"/>
      <c r="FZ6" s="198"/>
      <c r="GA6" s="198"/>
      <c r="GB6" s="198"/>
      <c r="GC6" s="198"/>
      <c r="GD6" s="198"/>
      <c r="GE6" s="198"/>
      <c r="GF6" s="198"/>
      <c r="GG6" s="198"/>
      <c r="GH6" s="198"/>
      <c r="GI6" s="198"/>
      <c r="GJ6" s="198"/>
      <c r="GK6" s="198"/>
      <c r="GL6" s="198"/>
      <c r="GM6" s="198"/>
      <c r="GN6" s="198"/>
      <c r="GO6" s="198"/>
      <c r="GP6" s="198"/>
      <c r="GQ6" s="198"/>
      <c r="GR6" s="198"/>
      <c r="GS6" s="198"/>
      <c r="GT6" s="198"/>
      <c r="GU6" s="198"/>
      <c r="GV6" s="198"/>
      <c r="GW6" s="198"/>
      <c r="GX6" s="198"/>
      <c r="GY6" s="198"/>
      <c r="GZ6" s="198"/>
      <c r="HA6" s="198"/>
      <c r="HB6" s="198"/>
      <c r="HC6" s="198"/>
      <c r="HD6" s="198"/>
      <c r="HE6" s="198"/>
      <c r="HF6" s="198"/>
      <c r="HG6" s="198"/>
      <c r="HH6" s="198"/>
      <c r="HI6" s="198"/>
      <c r="HJ6" s="198"/>
      <c r="HK6" s="198"/>
      <c r="HL6" s="198"/>
      <c r="HM6" s="198"/>
      <c r="HN6" s="198"/>
      <c r="HO6" s="198"/>
      <c r="HP6" s="198"/>
      <c r="HQ6" s="198"/>
      <c r="HR6" s="198"/>
      <c r="HS6" s="198"/>
      <c r="HT6" s="198"/>
      <c r="HU6" s="198"/>
    </row>
    <row r="7" spans="1:229" x14ac:dyDescent="0.35">
      <c r="A7" s="198"/>
      <c r="B7" s="198"/>
      <c r="C7" s="198"/>
      <c r="D7" s="198"/>
      <c r="E7" s="198"/>
      <c r="F7" s="198"/>
      <c r="G7" s="198"/>
      <c r="H7" s="198"/>
      <c r="I7" s="198"/>
      <c r="J7" s="198"/>
      <c r="K7" s="198"/>
      <c r="L7" s="198"/>
      <c r="M7" s="205"/>
      <c r="N7" s="205"/>
      <c r="O7" s="205"/>
      <c r="P7" s="198"/>
      <c r="Q7" s="198"/>
      <c r="R7" s="198"/>
      <c r="S7" s="198"/>
      <c r="T7" s="198"/>
      <c r="U7" s="198"/>
      <c r="V7" s="198"/>
      <c r="W7" s="198"/>
      <c r="X7" s="198"/>
      <c r="Y7" s="198"/>
      <c r="Z7" s="198"/>
      <c r="AA7" s="198"/>
      <c r="AB7" s="198"/>
      <c r="AC7" s="198"/>
      <c r="AD7" s="198"/>
      <c r="AE7" s="198"/>
      <c r="AF7" s="198"/>
      <c r="AG7" s="198"/>
      <c r="AH7" s="198"/>
      <c r="AI7" s="198"/>
      <c r="AJ7" s="198"/>
      <c r="AK7" s="198"/>
      <c r="AL7" s="198"/>
      <c r="AM7" s="198"/>
      <c r="AN7" s="198"/>
      <c r="AO7" s="198"/>
      <c r="AP7" s="198"/>
      <c r="AQ7" s="198"/>
      <c r="AR7" s="198"/>
      <c r="AS7" s="198"/>
      <c r="AT7" s="198"/>
      <c r="AU7" s="198"/>
      <c r="AV7" s="198"/>
      <c r="AW7" s="198"/>
      <c r="AX7" s="198"/>
      <c r="AY7" s="198"/>
      <c r="AZ7" s="198"/>
      <c r="BA7" s="198"/>
      <c r="BB7" s="198"/>
      <c r="BC7" s="198"/>
      <c r="BD7" s="198"/>
      <c r="BE7" s="198"/>
      <c r="BF7" s="198"/>
      <c r="BG7" s="198"/>
      <c r="BH7" s="198"/>
      <c r="BI7" s="198"/>
      <c r="BJ7" s="198"/>
      <c r="BK7" s="198"/>
      <c r="BL7" s="198"/>
      <c r="BM7" s="198"/>
      <c r="BN7" s="198"/>
      <c r="BO7" s="198"/>
      <c r="BP7" s="198"/>
      <c r="BQ7" s="198"/>
      <c r="BR7" s="198"/>
      <c r="BS7" s="198"/>
      <c r="BT7" s="198"/>
      <c r="BU7" s="198"/>
      <c r="BV7" s="198"/>
      <c r="BW7" s="198"/>
      <c r="BX7" s="198"/>
      <c r="BY7" s="198"/>
      <c r="BZ7" s="198"/>
      <c r="CA7" s="198"/>
      <c r="CB7" s="198"/>
      <c r="CC7" s="198"/>
      <c r="CD7" s="198"/>
      <c r="CE7" s="198"/>
      <c r="CF7" s="198"/>
      <c r="CG7" s="198"/>
      <c r="CH7" s="198"/>
      <c r="CI7" s="198"/>
      <c r="CJ7" s="198"/>
      <c r="CK7" s="198"/>
      <c r="CL7" s="198"/>
      <c r="CM7" s="198"/>
      <c r="CN7" s="198"/>
      <c r="CO7" s="198"/>
      <c r="CP7" s="198"/>
      <c r="CQ7" s="198"/>
      <c r="CR7" s="198"/>
      <c r="CS7" s="198"/>
      <c r="CT7" s="198"/>
      <c r="CU7" s="198"/>
      <c r="CV7" s="198"/>
      <c r="CW7" s="198"/>
      <c r="CX7" s="198"/>
      <c r="CY7" s="198"/>
      <c r="CZ7" s="198"/>
      <c r="DA7" s="198"/>
      <c r="DB7" s="198"/>
      <c r="DC7" s="198"/>
      <c r="DD7" s="198"/>
      <c r="DE7" s="198"/>
      <c r="DF7" s="198"/>
      <c r="DG7" s="198"/>
      <c r="DH7" s="198"/>
      <c r="DI7" s="198"/>
      <c r="DJ7" s="198"/>
      <c r="DK7" s="198"/>
      <c r="DL7" s="198"/>
      <c r="DM7" s="198"/>
      <c r="DN7" s="198"/>
      <c r="DO7" s="198"/>
      <c r="DP7" s="198"/>
      <c r="DQ7" s="198"/>
      <c r="DR7" s="198"/>
      <c r="DS7" s="198"/>
      <c r="DT7" s="198"/>
      <c r="DU7" s="198"/>
      <c r="DV7" s="198"/>
      <c r="DW7" s="198"/>
      <c r="DX7" s="198"/>
      <c r="DY7" s="198"/>
      <c r="DZ7" s="198"/>
      <c r="EA7" s="198"/>
      <c r="EB7" s="198"/>
      <c r="EC7" s="198"/>
      <c r="ED7" s="198"/>
      <c r="EE7" s="198"/>
      <c r="EF7" s="198"/>
      <c r="EG7" s="198"/>
      <c r="EH7" s="198"/>
      <c r="EI7" s="198"/>
      <c r="EJ7" s="198"/>
      <c r="EK7" s="198"/>
      <c r="EL7" s="198"/>
      <c r="EM7" s="198"/>
      <c r="EN7" s="198"/>
      <c r="EO7" s="198"/>
      <c r="EP7" s="198"/>
      <c r="EQ7" s="198"/>
      <c r="ER7" s="198"/>
      <c r="ES7" s="198"/>
      <c r="ET7" s="198"/>
      <c r="EU7" s="198"/>
      <c r="EV7" s="198"/>
      <c r="EW7" s="198"/>
      <c r="EX7" s="198"/>
      <c r="EY7" s="198"/>
      <c r="EZ7" s="198"/>
      <c r="FA7" s="198"/>
      <c r="FB7" s="198"/>
      <c r="FC7" s="198"/>
      <c r="FD7" s="198"/>
      <c r="FE7" s="198"/>
      <c r="FF7" s="198"/>
      <c r="FG7" s="198"/>
      <c r="FH7" s="198"/>
      <c r="FI7" s="198"/>
      <c r="FJ7" s="198"/>
      <c r="FK7" s="198"/>
      <c r="FL7" s="198"/>
      <c r="FM7" s="198"/>
      <c r="FN7" s="198"/>
      <c r="FO7" s="198"/>
      <c r="FP7" s="198"/>
      <c r="FQ7" s="198"/>
      <c r="FR7" s="198"/>
      <c r="FS7" s="198"/>
      <c r="FT7" s="198"/>
      <c r="FU7" s="198"/>
      <c r="FV7" s="198"/>
      <c r="FW7" s="198"/>
      <c r="FX7" s="198"/>
      <c r="FY7" s="198"/>
      <c r="FZ7" s="198"/>
      <c r="GA7" s="198"/>
      <c r="GB7" s="198"/>
      <c r="GC7" s="198"/>
      <c r="GD7" s="198"/>
      <c r="GE7" s="198"/>
      <c r="GF7" s="198"/>
      <c r="GG7" s="198"/>
      <c r="GH7" s="198"/>
      <c r="GI7" s="198"/>
      <c r="GJ7" s="198"/>
      <c r="GK7" s="198"/>
      <c r="GL7" s="198"/>
      <c r="GM7" s="198"/>
      <c r="GN7" s="198"/>
      <c r="GO7" s="198"/>
      <c r="GP7" s="198"/>
      <c r="GQ7" s="198"/>
      <c r="GR7" s="198"/>
      <c r="GS7" s="198"/>
      <c r="GT7" s="198"/>
      <c r="GU7" s="198"/>
      <c r="GV7" s="198"/>
      <c r="GW7" s="198"/>
      <c r="GX7" s="198"/>
      <c r="GY7" s="198"/>
      <c r="GZ7" s="198"/>
      <c r="HA7" s="198"/>
      <c r="HB7" s="198"/>
      <c r="HC7" s="198"/>
      <c r="HD7" s="198"/>
      <c r="HE7" s="198"/>
      <c r="HF7" s="198"/>
      <c r="HG7" s="198"/>
      <c r="HH7" s="198"/>
      <c r="HI7" s="198"/>
      <c r="HJ7" s="198"/>
      <c r="HK7" s="198"/>
      <c r="HL7" s="198"/>
      <c r="HM7" s="198"/>
      <c r="HN7" s="198"/>
      <c r="HO7" s="198"/>
      <c r="HP7" s="198"/>
      <c r="HQ7" s="198"/>
      <c r="HR7" s="198"/>
      <c r="HS7" s="198"/>
      <c r="HT7" s="198"/>
      <c r="HU7" s="198"/>
    </row>
    <row r="8" spans="1:229" x14ac:dyDescent="0.35">
      <c r="A8" s="198"/>
      <c r="B8" s="198"/>
      <c r="C8" s="198"/>
      <c r="D8" s="198"/>
      <c r="E8" s="198"/>
      <c r="F8" s="198"/>
      <c r="G8" s="198"/>
      <c r="H8" s="198"/>
      <c r="I8" s="198"/>
      <c r="J8" s="198"/>
      <c r="K8" s="198"/>
      <c r="L8" s="198"/>
      <c r="M8" s="205"/>
      <c r="N8" s="205"/>
      <c r="O8" s="205"/>
      <c r="P8" s="198"/>
      <c r="Q8" s="198"/>
      <c r="R8" s="198"/>
      <c r="S8" s="198"/>
      <c r="T8" s="198"/>
      <c r="U8" s="198"/>
      <c r="V8" s="198"/>
      <c r="W8" s="198"/>
      <c r="X8" s="198"/>
      <c r="Y8" s="198"/>
      <c r="Z8" s="198"/>
      <c r="AA8" s="198"/>
      <c r="AB8" s="198"/>
      <c r="AC8" s="198"/>
      <c r="AD8" s="198"/>
      <c r="AE8" s="198"/>
      <c r="AF8" s="198"/>
      <c r="AG8" s="198"/>
      <c r="AH8" s="198"/>
      <c r="AI8" s="198"/>
      <c r="AJ8" s="198"/>
      <c r="AK8" s="198"/>
      <c r="AL8" s="198"/>
      <c r="AM8" s="198"/>
      <c r="AN8" s="198"/>
      <c r="AO8" s="198"/>
      <c r="AP8" s="198"/>
      <c r="AQ8" s="198"/>
      <c r="AR8" s="198"/>
      <c r="AS8" s="198"/>
      <c r="AT8" s="198"/>
      <c r="AU8" s="198"/>
      <c r="AV8" s="198"/>
      <c r="AW8" s="198"/>
      <c r="AX8" s="198"/>
      <c r="AY8" s="198"/>
      <c r="AZ8" s="198"/>
      <c r="BA8" s="198"/>
      <c r="BB8" s="198"/>
      <c r="BC8" s="198"/>
      <c r="BD8" s="198"/>
      <c r="BE8" s="198"/>
      <c r="BF8" s="198"/>
      <c r="BG8" s="198"/>
      <c r="BH8" s="198"/>
      <c r="BI8" s="198"/>
      <c r="BJ8" s="198"/>
      <c r="BK8" s="198"/>
      <c r="BL8" s="198"/>
      <c r="BM8" s="198"/>
      <c r="BN8" s="198"/>
      <c r="BO8" s="198"/>
      <c r="BP8" s="198"/>
      <c r="BQ8" s="198"/>
      <c r="BR8" s="198"/>
      <c r="BS8" s="198"/>
      <c r="BT8" s="198"/>
      <c r="BU8" s="198"/>
      <c r="BV8" s="198"/>
      <c r="BW8" s="198"/>
      <c r="BX8" s="198"/>
      <c r="BY8" s="198"/>
      <c r="BZ8" s="198"/>
      <c r="CA8" s="198"/>
      <c r="CB8" s="198"/>
      <c r="CC8" s="198"/>
      <c r="CD8" s="198"/>
      <c r="CE8" s="198"/>
      <c r="CF8" s="198"/>
      <c r="CG8" s="198"/>
      <c r="CH8" s="198"/>
      <c r="CI8" s="198"/>
      <c r="CJ8" s="198"/>
      <c r="CK8" s="198"/>
      <c r="CL8" s="198"/>
      <c r="CM8" s="198"/>
      <c r="CN8" s="198"/>
      <c r="CO8" s="198"/>
      <c r="CP8" s="198"/>
      <c r="CQ8" s="198"/>
      <c r="CR8" s="198"/>
      <c r="CS8" s="198"/>
      <c r="CT8" s="198"/>
      <c r="CU8" s="198"/>
      <c r="CV8" s="198"/>
      <c r="CW8" s="198"/>
      <c r="CX8" s="198"/>
      <c r="CY8" s="198"/>
      <c r="CZ8" s="198"/>
      <c r="DA8" s="198"/>
      <c r="DB8" s="198"/>
      <c r="DC8" s="198"/>
      <c r="DD8" s="198"/>
      <c r="DE8" s="198"/>
      <c r="DF8" s="198"/>
      <c r="DG8" s="198"/>
      <c r="DH8" s="198"/>
      <c r="DI8" s="198"/>
      <c r="DJ8" s="198"/>
      <c r="DK8" s="198"/>
      <c r="DL8" s="198"/>
      <c r="DM8" s="198"/>
      <c r="DN8" s="198"/>
      <c r="DO8" s="198"/>
      <c r="DP8" s="198"/>
      <c r="DQ8" s="198"/>
      <c r="DR8" s="198"/>
      <c r="DS8" s="198"/>
      <c r="DT8" s="198"/>
      <c r="DU8" s="198"/>
      <c r="DV8" s="198"/>
      <c r="DW8" s="198"/>
      <c r="DX8" s="198"/>
      <c r="DY8" s="198"/>
      <c r="DZ8" s="198"/>
      <c r="EA8" s="198"/>
      <c r="EB8" s="198"/>
      <c r="EC8" s="198"/>
      <c r="ED8" s="198"/>
      <c r="EE8" s="198"/>
      <c r="EF8" s="198"/>
      <c r="EG8" s="198"/>
      <c r="EH8" s="198"/>
      <c r="EI8" s="198"/>
      <c r="EJ8" s="198"/>
      <c r="EK8" s="198"/>
      <c r="EL8" s="198"/>
      <c r="EM8" s="198"/>
      <c r="EN8" s="198"/>
      <c r="EO8" s="198"/>
      <c r="EP8" s="198"/>
      <c r="EQ8" s="198"/>
      <c r="ER8" s="198"/>
      <c r="ES8" s="198"/>
      <c r="ET8" s="198"/>
      <c r="EU8" s="198"/>
      <c r="EV8" s="198"/>
      <c r="EW8" s="198"/>
      <c r="EX8" s="198"/>
      <c r="EY8" s="198"/>
      <c r="EZ8" s="198"/>
      <c r="FA8" s="198"/>
      <c r="FB8" s="198"/>
      <c r="FC8" s="198"/>
      <c r="FD8" s="198"/>
      <c r="FE8" s="198"/>
      <c r="FF8" s="198"/>
      <c r="FG8" s="198"/>
      <c r="FH8" s="198"/>
      <c r="FI8" s="198"/>
      <c r="FJ8" s="198"/>
      <c r="FK8" s="198"/>
      <c r="FL8" s="198"/>
      <c r="FM8" s="198"/>
      <c r="FN8" s="198"/>
      <c r="FO8" s="198"/>
      <c r="FP8" s="198"/>
      <c r="FQ8" s="198"/>
      <c r="FR8" s="198"/>
      <c r="FS8" s="198"/>
      <c r="FT8" s="198"/>
      <c r="FU8" s="198"/>
      <c r="FV8" s="198"/>
      <c r="FW8" s="198"/>
      <c r="FX8" s="198"/>
      <c r="FY8" s="198"/>
      <c r="FZ8" s="198"/>
      <c r="GA8" s="198"/>
      <c r="GB8" s="198"/>
      <c r="GC8" s="198"/>
      <c r="GD8" s="198"/>
      <c r="GE8" s="198"/>
      <c r="GF8" s="198"/>
      <c r="GG8" s="198"/>
      <c r="GH8" s="198"/>
      <c r="GI8" s="198"/>
      <c r="GJ8" s="198"/>
      <c r="GK8" s="198"/>
      <c r="GL8" s="198"/>
      <c r="GM8" s="198"/>
      <c r="GN8" s="198"/>
      <c r="GO8" s="198"/>
      <c r="GP8" s="198"/>
      <c r="GQ8" s="198"/>
      <c r="GR8" s="198"/>
      <c r="GS8" s="198"/>
      <c r="GT8" s="198"/>
      <c r="GU8" s="198"/>
      <c r="GV8" s="198"/>
      <c r="GW8" s="198"/>
      <c r="GX8" s="198"/>
      <c r="GY8" s="198"/>
      <c r="GZ8" s="198"/>
      <c r="HA8" s="198"/>
      <c r="HB8" s="198"/>
      <c r="HC8" s="198"/>
      <c r="HD8" s="198"/>
      <c r="HE8" s="198"/>
      <c r="HF8" s="198"/>
      <c r="HG8" s="198"/>
      <c r="HH8" s="198"/>
      <c r="HI8" s="198"/>
      <c r="HJ8" s="198"/>
      <c r="HK8" s="198"/>
      <c r="HL8" s="198"/>
      <c r="HM8" s="198"/>
      <c r="HN8" s="198"/>
      <c r="HO8" s="198"/>
      <c r="HP8" s="198"/>
      <c r="HQ8" s="198"/>
      <c r="HR8" s="198"/>
      <c r="HS8" s="198"/>
      <c r="HT8" s="198"/>
      <c r="HU8" s="198"/>
    </row>
    <row r="9" spans="1:229" x14ac:dyDescent="0.35">
      <c r="A9" s="26"/>
      <c r="B9" s="26"/>
      <c r="C9" s="26"/>
      <c r="D9" s="26"/>
      <c r="E9" s="26"/>
      <c r="F9" s="26"/>
      <c r="G9" s="26"/>
      <c r="H9" s="26"/>
      <c r="I9" s="26"/>
      <c r="J9" s="26"/>
      <c r="K9" s="26"/>
      <c r="L9" s="26"/>
      <c r="M9" s="207"/>
      <c r="N9" s="207"/>
      <c r="O9" s="207"/>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c r="BO9" s="26"/>
      <c r="BP9" s="26"/>
      <c r="BQ9" s="26"/>
      <c r="BR9" s="26"/>
      <c r="BS9" s="26"/>
      <c r="BT9" s="26"/>
      <c r="BU9" s="26"/>
      <c r="BV9" s="26"/>
      <c r="BW9" s="26"/>
      <c r="BX9" s="26"/>
      <c r="BY9" s="26"/>
      <c r="BZ9" s="26"/>
      <c r="CA9" s="26"/>
      <c r="CB9" s="26"/>
      <c r="CC9" s="26"/>
      <c r="CD9" s="26"/>
      <c r="CE9" s="26"/>
      <c r="CF9" s="26"/>
      <c r="CG9" s="26"/>
      <c r="CH9" s="26"/>
      <c r="CI9" s="26"/>
      <c r="CJ9" s="26"/>
      <c r="CK9" s="26"/>
      <c r="CL9" s="26"/>
      <c r="CM9" s="26"/>
      <c r="CN9" s="26"/>
      <c r="CO9" s="26"/>
      <c r="CP9" s="26"/>
      <c r="CQ9" s="26"/>
      <c r="CR9" s="26"/>
      <c r="CS9" s="26"/>
      <c r="CT9" s="26"/>
      <c r="CU9" s="26"/>
      <c r="CV9" s="26"/>
      <c r="CW9" s="26"/>
      <c r="CX9" s="26"/>
      <c r="CY9" s="26"/>
      <c r="CZ9" s="26"/>
      <c r="DA9" s="26"/>
      <c r="DB9" s="26"/>
      <c r="DC9" s="26"/>
      <c r="DD9" s="26"/>
      <c r="DE9" s="26"/>
      <c r="DF9" s="26"/>
      <c r="DG9" s="26"/>
      <c r="DH9" s="26"/>
      <c r="DI9" s="26"/>
      <c r="DJ9" s="26"/>
      <c r="DK9" s="26"/>
      <c r="DL9" s="26"/>
      <c r="DM9" s="26"/>
      <c r="DN9" s="26"/>
      <c r="DO9" s="26"/>
      <c r="DP9" s="26"/>
      <c r="DQ9" s="26"/>
      <c r="DR9" s="26"/>
      <c r="DS9" s="26"/>
      <c r="DT9" s="26"/>
      <c r="DU9" s="26"/>
      <c r="DV9" s="26"/>
      <c r="DW9" s="26"/>
      <c r="DX9" s="26"/>
      <c r="DY9" s="26"/>
      <c r="DZ9" s="26"/>
      <c r="EA9" s="26"/>
      <c r="EB9" s="26"/>
      <c r="EC9" s="26"/>
      <c r="ED9" s="26"/>
      <c r="EE9" s="26"/>
      <c r="EF9" s="26"/>
      <c r="EG9" s="26"/>
      <c r="EH9" s="26"/>
      <c r="EI9" s="26"/>
      <c r="EJ9" s="26"/>
      <c r="EK9" s="26"/>
      <c r="EL9" s="26"/>
      <c r="EM9" s="26"/>
      <c r="EN9" s="26"/>
      <c r="EO9" s="26"/>
      <c r="EP9" s="26"/>
      <c r="EQ9" s="26"/>
      <c r="ER9" s="26"/>
      <c r="ES9" s="26"/>
      <c r="ET9" s="26"/>
      <c r="EU9" s="26"/>
      <c r="EV9" s="26"/>
      <c r="EW9" s="26"/>
      <c r="EX9" s="26"/>
      <c r="EY9" s="26"/>
      <c r="EZ9" s="26"/>
      <c r="FA9" s="26"/>
      <c r="FB9" s="26"/>
      <c r="FC9" s="26"/>
      <c r="FD9" s="26"/>
      <c r="FE9" s="26"/>
      <c r="FF9" s="26"/>
      <c r="FG9" s="26"/>
      <c r="FH9" s="26"/>
      <c r="FI9" s="26"/>
      <c r="FJ9" s="26"/>
      <c r="FK9" s="26"/>
      <c r="FL9" s="26"/>
      <c r="FM9" s="26"/>
      <c r="FN9" s="26"/>
      <c r="FO9" s="26"/>
      <c r="FP9" s="26"/>
      <c r="FQ9" s="26"/>
      <c r="FR9" s="26"/>
      <c r="FS9" s="26"/>
      <c r="FT9" s="26"/>
      <c r="FU9" s="26"/>
      <c r="FV9" s="26"/>
      <c r="FW9" s="26"/>
      <c r="FX9" s="26"/>
      <c r="FY9" s="26"/>
      <c r="FZ9" s="26"/>
      <c r="GA9" s="26"/>
      <c r="GB9" s="26"/>
      <c r="GC9" s="26"/>
      <c r="GD9" s="26"/>
      <c r="GE9" s="26"/>
      <c r="GF9" s="26"/>
      <c r="GG9" s="26"/>
      <c r="GH9" s="26"/>
      <c r="GI9" s="26"/>
      <c r="GJ9" s="26"/>
      <c r="GK9" s="26"/>
      <c r="GL9" s="26"/>
      <c r="GM9" s="26"/>
      <c r="GN9" s="26"/>
      <c r="GO9" s="26"/>
      <c r="GP9" s="26"/>
      <c r="GQ9" s="26"/>
      <c r="GR9" s="26"/>
      <c r="GS9" s="26"/>
      <c r="GT9" s="26"/>
      <c r="GU9" s="26"/>
      <c r="GV9" s="26"/>
      <c r="GW9" s="26"/>
      <c r="GX9" s="26"/>
      <c r="GY9" s="26"/>
      <c r="GZ9" s="26"/>
      <c r="HA9" s="26"/>
      <c r="HB9" s="26"/>
      <c r="HC9" s="26"/>
      <c r="HD9" s="26"/>
      <c r="HE9" s="26"/>
      <c r="HF9" s="26"/>
      <c r="HG9" s="26"/>
      <c r="HH9" s="26"/>
      <c r="HI9" s="26"/>
      <c r="HJ9" s="26"/>
      <c r="HK9" s="26"/>
      <c r="HL9" s="26"/>
      <c r="HM9" s="26"/>
      <c r="HN9" s="26"/>
      <c r="HO9" s="26"/>
      <c r="HP9" s="26"/>
      <c r="HQ9" s="26"/>
      <c r="HR9" s="26"/>
      <c r="HS9" s="26"/>
      <c r="HT9" s="26"/>
      <c r="HU9" s="26"/>
    </row>
    <row r="10" spans="1:229" x14ac:dyDescent="0.35">
      <c r="M10" s="207"/>
      <c r="N10" s="207"/>
      <c r="O10" s="207"/>
    </row>
    <row r="11" spans="1:229" x14ac:dyDescent="0.35">
      <c r="M11" s="207"/>
      <c r="N11" s="207"/>
      <c r="O11" s="207"/>
    </row>
    <row r="12" spans="1:229" x14ac:dyDescent="0.35">
      <c r="A12" s="26"/>
      <c r="B12" s="26"/>
      <c r="C12" s="26"/>
      <c r="D12" s="26"/>
      <c r="E12" s="26"/>
      <c r="F12" s="26"/>
      <c r="G12" s="26"/>
      <c r="H12" s="26"/>
      <c r="I12" s="26"/>
      <c r="J12" s="26"/>
      <c r="K12" s="26"/>
      <c r="L12" s="26"/>
      <c r="M12" s="207"/>
      <c r="N12" s="207"/>
      <c r="O12" s="207"/>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6"/>
      <c r="BY12" s="26"/>
      <c r="BZ12" s="26"/>
      <c r="CA12" s="26"/>
      <c r="CB12" s="26"/>
      <c r="CC12" s="26"/>
      <c r="CD12" s="26"/>
      <c r="CE12" s="26"/>
      <c r="CF12" s="26"/>
      <c r="CG12" s="26"/>
      <c r="CH12" s="26"/>
      <c r="CI12" s="26"/>
      <c r="CJ12" s="26"/>
      <c r="CK12" s="26"/>
      <c r="CL12" s="26"/>
      <c r="CM12" s="26"/>
      <c r="CN12" s="26"/>
      <c r="CO12" s="26"/>
      <c r="CP12" s="26"/>
      <c r="CQ12" s="26"/>
      <c r="CR12" s="26"/>
      <c r="CS12" s="26"/>
      <c r="CT12" s="26"/>
      <c r="CU12" s="26"/>
      <c r="CV12" s="26"/>
      <c r="CW12" s="26"/>
      <c r="CX12" s="26"/>
      <c r="CY12" s="26"/>
      <c r="CZ12" s="26"/>
      <c r="DA12" s="26"/>
      <c r="DB12" s="26"/>
      <c r="DC12" s="26"/>
      <c r="DD12" s="26"/>
      <c r="DE12" s="26"/>
      <c r="DF12" s="26"/>
      <c r="DG12" s="26"/>
      <c r="DH12" s="26"/>
      <c r="DI12" s="26"/>
      <c r="DJ12" s="26"/>
      <c r="DK12" s="26"/>
      <c r="DL12" s="26"/>
      <c r="DM12" s="26"/>
      <c r="DN12" s="26"/>
      <c r="DO12" s="26"/>
      <c r="DP12" s="26"/>
      <c r="DQ12" s="26"/>
      <c r="DR12" s="26"/>
      <c r="DS12" s="26"/>
      <c r="DT12" s="26"/>
      <c r="DU12" s="26"/>
      <c r="DV12" s="26"/>
      <c r="DW12" s="26"/>
      <c r="DX12" s="26"/>
      <c r="DY12" s="26"/>
      <c r="DZ12" s="26"/>
      <c r="EA12" s="26"/>
      <c r="EB12" s="26"/>
      <c r="EC12" s="26"/>
      <c r="ED12" s="26"/>
      <c r="EE12" s="26"/>
      <c r="EF12" s="26"/>
      <c r="EG12" s="26"/>
      <c r="EH12" s="26"/>
      <c r="EI12" s="26"/>
      <c r="EJ12" s="26"/>
      <c r="EK12" s="26"/>
      <c r="EL12" s="26"/>
      <c r="EM12" s="26"/>
      <c r="EN12" s="26"/>
      <c r="EO12" s="26"/>
      <c r="EP12" s="26"/>
      <c r="EQ12" s="26"/>
      <c r="ER12" s="26"/>
      <c r="ES12" s="26"/>
      <c r="ET12" s="26"/>
      <c r="EU12" s="26"/>
      <c r="EV12" s="26"/>
      <c r="EW12" s="26"/>
      <c r="EX12" s="26"/>
      <c r="EY12" s="26"/>
      <c r="EZ12" s="26"/>
      <c r="FA12" s="26"/>
      <c r="FB12" s="26"/>
      <c r="FC12" s="26"/>
      <c r="FD12" s="26"/>
      <c r="FE12" s="26"/>
      <c r="FF12" s="26"/>
      <c r="FG12" s="26"/>
      <c r="FH12" s="26"/>
      <c r="FI12" s="26"/>
      <c r="FJ12" s="26"/>
      <c r="FK12" s="26"/>
      <c r="FL12" s="26"/>
      <c r="FM12" s="26"/>
      <c r="FN12" s="26"/>
      <c r="FO12" s="26"/>
      <c r="FP12" s="26"/>
      <c r="FQ12" s="26"/>
      <c r="FR12" s="26"/>
      <c r="FS12" s="26"/>
      <c r="FT12" s="26"/>
      <c r="FU12" s="26"/>
      <c r="FV12" s="26"/>
      <c r="FW12" s="26"/>
      <c r="FX12" s="26"/>
      <c r="FY12" s="26"/>
      <c r="FZ12" s="26"/>
      <c r="GA12" s="26"/>
      <c r="GB12" s="26"/>
      <c r="GC12" s="26"/>
      <c r="GD12" s="26"/>
      <c r="GE12" s="26"/>
      <c r="GF12" s="26"/>
      <c r="GG12" s="26"/>
      <c r="GH12" s="26"/>
      <c r="GI12" s="26"/>
      <c r="GJ12" s="26"/>
      <c r="GK12" s="26"/>
      <c r="GL12" s="26"/>
      <c r="GM12" s="26"/>
      <c r="GN12" s="26"/>
      <c r="GO12" s="26"/>
      <c r="GP12" s="26"/>
      <c r="GQ12" s="26"/>
      <c r="GR12" s="26"/>
      <c r="GS12" s="26"/>
      <c r="GT12" s="26"/>
      <c r="GU12" s="26"/>
      <c r="GV12" s="26"/>
      <c r="GW12" s="26"/>
      <c r="GX12" s="26"/>
      <c r="GY12" s="26"/>
      <c r="GZ12" s="26"/>
      <c r="HA12" s="26"/>
      <c r="HB12" s="26"/>
      <c r="HC12" s="26"/>
      <c r="HD12" s="26"/>
      <c r="HE12" s="26"/>
      <c r="HF12" s="26"/>
      <c r="HG12" s="26"/>
      <c r="HH12" s="26"/>
      <c r="HI12" s="26"/>
      <c r="HJ12" s="26"/>
      <c r="HK12" s="26"/>
      <c r="HL12" s="26"/>
      <c r="HM12" s="26"/>
      <c r="HN12" s="26"/>
      <c r="HO12" s="26"/>
      <c r="HP12" s="26"/>
      <c r="HQ12" s="26"/>
      <c r="HR12" s="26"/>
      <c r="HS12" s="26"/>
      <c r="HT12" s="26"/>
      <c r="HU12" s="26"/>
    </row>
    <row r="13" spans="1:229" x14ac:dyDescent="0.35">
      <c r="A13" s="26"/>
      <c r="M13" s="207"/>
      <c r="N13" s="207"/>
      <c r="O13" s="207"/>
    </row>
    <row r="14" spans="1:229" x14ac:dyDescent="0.35">
      <c r="A14" s="26"/>
      <c r="M14" s="207"/>
      <c r="N14" s="207"/>
      <c r="O14" s="207"/>
    </row>
    <row r="15" spans="1:229" x14ac:dyDescent="0.35">
      <c r="A15" s="26"/>
      <c r="M15" s="207"/>
      <c r="N15" s="207"/>
      <c r="O15" s="207"/>
    </row>
    <row r="16" spans="1:229" x14ac:dyDescent="0.35">
      <c r="A16" s="26"/>
      <c r="M16" s="207"/>
      <c r="N16" s="207"/>
      <c r="O16" s="207"/>
    </row>
    <row r="17" spans="1:229" x14ac:dyDescent="0.35">
      <c r="A17" s="26"/>
      <c r="M17" s="207"/>
      <c r="N17" s="207"/>
      <c r="O17" s="207"/>
    </row>
    <row r="18" spans="1:229" x14ac:dyDescent="0.35">
      <c r="A18" s="26"/>
      <c r="M18" s="207"/>
      <c r="N18" s="207"/>
      <c r="O18" s="207"/>
    </row>
    <row r="19" spans="1:229" x14ac:dyDescent="0.35">
      <c r="A19" s="26"/>
      <c r="M19" s="207"/>
      <c r="N19" s="207"/>
      <c r="O19" s="207"/>
    </row>
    <row r="20" spans="1:229" x14ac:dyDescent="0.35">
      <c r="A20" s="26"/>
      <c r="M20" s="207"/>
      <c r="N20" s="207"/>
      <c r="O20" s="207"/>
    </row>
    <row r="21" spans="1:229" x14ac:dyDescent="0.35">
      <c r="A21" s="26"/>
      <c r="M21" s="207"/>
      <c r="N21" s="207"/>
      <c r="O21" s="207"/>
    </row>
    <row r="22" spans="1:229" x14ac:dyDescent="0.35">
      <c r="A22" s="26"/>
      <c r="M22" s="207"/>
      <c r="N22" s="207"/>
      <c r="O22" s="207"/>
    </row>
    <row r="23" spans="1:229" x14ac:dyDescent="0.35">
      <c r="A23" s="26"/>
      <c r="M23" s="207"/>
      <c r="N23" s="207"/>
      <c r="O23" s="207"/>
    </row>
    <row r="24" spans="1:229" x14ac:dyDescent="0.35">
      <c r="A24" s="26"/>
      <c r="M24" s="207"/>
      <c r="N24" s="207"/>
      <c r="O24" s="207"/>
    </row>
    <row r="25" spans="1:229" x14ac:dyDescent="0.35">
      <c r="A25" s="26"/>
      <c r="M25" s="207"/>
      <c r="N25" s="207"/>
      <c r="O25" s="207"/>
    </row>
    <row r="26" spans="1:229" x14ac:dyDescent="0.35">
      <c r="A26" s="26"/>
      <c r="M26" s="207"/>
      <c r="N26" s="207"/>
      <c r="O26" s="207"/>
    </row>
    <row r="27" spans="1:229" x14ac:dyDescent="0.35">
      <c r="A27" s="26"/>
      <c r="M27" s="207"/>
      <c r="N27" s="207"/>
      <c r="O27" s="207"/>
    </row>
    <row r="28" spans="1:229" x14ac:dyDescent="0.35">
      <c r="A28" s="26"/>
      <c r="M28" s="207"/>
      <c r="N28" s="207"/>
      <c r="O28" s="207"/>
    </row>
    <row r="29" spans="1:229" x14ac:dyDescent="0.35">
      <c r="A29" s="67"/>
      <c r="B29" s="73"/>
      <c r="C29" s="73"/>
      <c r="D29" s="94" t="s">
        <v>92</v>
      </c>
      <c r="E29" s="73"/>
      <c r="F29" s="73"/>
      <c r="G29" s="73"/>
      <c r="H29" s="73"/>
      <c r="I29" s="73"/>
      <c r="J29" s="73"/>
      <c r="K29" s="73"/>
      <c r="L29" s="73"/>
      <c r="M29" s="208"/>
      <c r="N29" s="208"/>
      <c r="O29" s="208"/>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73"/>
      <c r="AP29" s="73"/>
      <c r="AQ29" s="73"/>
      <c r="AR29" s="73"/>
      <c r="AS29" s="73"/>
      <c r="AT29" s="73"/>
      <c r="AU29" s="73"/>
      <c r="AV29" s="73"/>
      <c r="AW29" s="73"/>
      <c r="AX29" s="73"/>
      <c r="AY29" s="73"/>
      <c r="AZ29" s="73"/>
      <c r="BA29" s="73"/>
      <c r="BB29" s="73"/>
      <c r="BC29" s="73"/>
      <c r="BD29" s="73"/>
      <c r="BE29" s="73"/>
      <c r="BF29" s="73"/>
      <c r="BG29" s="73"/>
      <c r="BH29" s="73"/>
      <c r="BI29" s="73"/>
      <c r="BJ29" s="73"/>
      <c r="BK29" s="73"/>
      <c r="BL29" s="73"/>
      <c r="BM29" s="73"/>
      <c r="BN29" s="73"/>
      <c r="BO29" s="73"/>
      <c r="BP29" s="73"/>
      <c r="BQ29" s="73"/>
      <c r="BR29" s="73"/>
      <c r="BS29" s="73"/>
      <c r="BT29" s="73"/>
      <c r="BU29" s="73"/>
      <c r="BV29" s="73"/>
      <c r="BW29" s="73"/>
      <c r="BX29" s="73"/>
      <c r="BY29" s="73"/>
      <c r="BZ29" s="73"/>
      <c r="CA29" s="73"/>
      <c r="CB29" s="73"/>
      <c r="CC29" s="73"/>
      <c r="CD29" s="73"/>
      <c r="CE29" s="73"/>
      <c r="CF29" s="73"/>
      <c r="CG29" s="73"/>
      <c r="CH29" s="73"/>
      <c r="CI29" s="73"/>
      <c r="CJ29" s="73"/>
      <c r="CK29" s="73"/>
      <c r="CL29" s="73"/>
      <c r="CM29" s="73"/>
      <c r="CN29" s="73"/>
      <c r="CO29" s="73"/>
      <c r="CP29" s="73"/>
      <c r="CQ29" s="73"/>
      <c r="CR29" s="73"/>
      <c r="CS29" s="73"/>
      <c r="CT29" s="73"/>
      <c r="CU29" s="73"/>
      <c r="CV29" s="73"/>
      <c r="CW29" s="73"/>
      <c r="CX29" s="73"/>
      <c r="CY29" s="73"/>
      <c r="CZ29" s="73"/>
      <c r="DA29" s="73"/>
      <c r="DB29" s="73"/>
      <c r="DC29" s="73"/>
      <c r="DD29" s="73"/>
      <c r="DE29" s="73"/>
      <c r="DF29" s="73"/>
      <c r="DG29" s="73"/>
      <c r="DH29" s="73"/>
      <c r="DI29" s="73"/>
      <c r="DJ29" s="73"/>
      <c r="DK29" s="73"/>
      <c r="DL29" s="73"/>
      <c r="DM29" s="73"/>
      <c r="DN29" s="73"/>
      <c r="DO29" s="73"/>
      <c r="DP29" s="73"/>
      <c r="DQ29" s="73"/>
      <c r="DR29" s="73"/>
      <c r="DS29" s="73"/>
      <c r="DT29" s="73"/>
      <c r="DU29" s="73"/>
      <c r="DV29" s="73"/>
      <c r="DW29" s="73"/>
      <c r="DX29" s="73"/>
      <c r="DY29" s="73"/>
      <c r="DZ29" s="73"/>
      <c r="EA29" s="73"/>
      <c r="EB29" s="73"/>
      <c r="EC29" s="73"/>
      <c r="ED29" s="73"/>
      <c r="EE29" s="73"/>
      <c r="EF29" s="73"/>
      <c r="EG29" s="73"/>
      <c r="EH29" s="73"/>
      <c r="EI29" s="73"/>
      <c r="EJ29" s="73"/>
      <c r="EK29" s="73"/>
      <c r="EL29" s="73"/>
      <c r="EM29" s="73"/>
      <c r="EN29" s="73"/>
      <c r="EO29" s="73"/>
      <c r="EP29" s="73"/>
      <c r="EQ29" s="73"/>
      <c r="ER29" s="73"/>
      <c r="ES29" s="73"/>
      <c r="ET29" s="73"/>
      <c r="EU29" s="73"/>
      <c r="EV29" s="73"/>
      <c r="EW29" s="73"/>
      <c r="EX29" s="73"/>
      <c r="EY29" s="73"/>
      <c r="EZ29" s="73"/>
      <c r="FA29" s="73"/>
      <c r="FB29" s="73"/>
      <c r="FC29" s="73"/>
      <c r="FD29" s="73"/>
      <c r="FE29" s="73"/>
      <c r="FF29" s="73"/>
      <c r="FG29" s="73"/>
      <c r="FH29" s="73"/>
      <c r="FI29" s="73"/>
      <c r="FJ29" s="73"/>
      <c r="FK29" s="73"/>
      <c r="FL29" s="73"/>
      <c r="FM29" s="73"/>
      <c r="FN29" s="73"/>
      <c r="FO29" s="73"/>
      <c r="FP29" s="73"/>
      <c r="FQ29" s="73"/>
      <c r="FR29" s="73"/>
      <c r="FS29" s="73"/>
      <c r="FT29" s="73"/>
      <c r="FU29" s="73"/>
      <c r="FV29" s="73"/>
      <c r="FW29" s="73"/>
      <c r="FX29" s="73"/>
      <c r="FY29" s="73"/>
      <c r="FZ29" s="73"/>
      <c r="GA29" s="73"/>
      <c r="GB29" s="73"/>
      <c r="GC29" s="73"/>
      <c r="GD29" s="73"/>
      <c r="GE29" s="73"/>
      <c r="GF29" s="73"/>
      <c r="GG29" s="73"/>
      <c r="GH29" s="73"/>
      <c r="GI29" s="73"/>
      <c r="GJ29" s="73"/>
      <c r="GK29" s="73"/>
      <c r="GL29" s="73"/>
      <c r="GM29" s="73"/>
      <c r="GN29" s="73"/>
      <c r="GO29" s="73"/>
      <c r="GP29" s="73"/>
      <c r="GQ29" s="73"/>
      <c r="GR29" s="73"/>
      <c r="GS29" s="73"/>
      <c r="GT29" s="73"/>
      <c r="GU29" s="73"/>
      <c r="GV29" s="73"/>
      <c r="GW29" s="73"/>
      <c r="GX29" s="73"/>
      <c r="GY29" s="73"/>
      <c r="GZ29" s="73"/>
      <c r="HA29" s="73"/>
      <c r="HB29" s="73"/>
      <c r="HC29" s="73"/>
      <c r="HD29" s="73"/>
      <c r="HE29" s="73"/>
      <c r="HF29" s="73"/>
      <c r="HG29" s="73"/>
      <c r="HH29" s="73"/>
      <c r="HI29" s="73"/>
      <c r="HJ29" s="73"/>
      <c r="HK29" s="73"/>
      <c r="HL29" s="73"/>
      <c r="HM29" s="73"/>
      <c r="HN29" s="73"/>
      <c r="HO29" s="73"/>
      <c r="HP29" s="73"/>
      <c r="HQ29" s="73"/>
      <c r="HR29" s="73"/>
      <c r="HS29" s="73"/>
      <c r="HT29" s="73"/>
      <c r="HU29" s="73"/>
    </row>
    <row r="30" spans="1:229" x14ac:dyDescent="0.35">
      <c r="A30" s="67"/>
      <c r="B30" s="73"/>
      <c r="C30" s="73"/>
      <c r="D30" s="96" t="s">
        <v>96</v>
      </c>
      <c r="E30" s="73"/>
      <c r="F30" s="73"/>
      <c r="G30" s="73"/>
      <c r="H30" s="73"/>
      <c r="I30" s="73"/>
      <c r="J30" s="73"/>
      <c r="K30" s="73"/>
      <c r="L30" s="73"/>
      <c r="M30" s="208"/>
      <c r="N30" s="208"/>
      <c r="O30" s="208"/>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3"/>
      <c r="AO30" s="73"/>
      <c r="AP30" s="73"/>
      <c r="AQ30" s="73"/>
      <c r="AR30" s="73"/>
      <c r="AS30" s="73"/>
      <c r="AT30" s="73"/>
      <c r="AU30" s="73"/>
      <c r="AV30" s="73"/>
      <c r="AW30" s="73"/>
      <c r="AX30" s="73"/>
      <c r="AY30" s="73"/>
      <c r="AZ30" s="73"/>
      <c r="BA30" s="73"/>
      <c r="BB30" s="73"/>
      <c r="BC30" s="73"/>
      <c r="BD30" s="73"/>
      <c r="BE30" s="73"/>
      <c r="BF30" s="73"/>
      <c r="BG30" s="73"/>
      <c r="BH30" s="73"/>
      <c r="BI30" s="73"/>
      <c r="BJ30" s="73"/>
      <c r="BK30" s="73"/>
      <c r="BL30" s="73"/>
      <c r="BM30" s="73"/>
      <c r="BN30" s="73"/>
      <c r="BO30" s="73"/>
      <c r="BP30" s="73"/>
      <c r="BQ30" s="73"/>
      <c r="BR30" s="73"/>
      <c r="BS30" s="73"/>
      <c r="BT30" s="73"/>
      <c r="BU30" s="73"/>
      <c r="BV30" s="73"/>
      <c r="BW30" s="73"/>
      <c r="BX30" s="73"/>
      <c r="BY30" s="73"/>
      <c r="BZ30" s="73"/>
      <c r="CA30" s="73"/>
      <c r="CB30" s="73"/>
      <c r="CC30" s="73"/>
      <c r="CD30" s="73"/>
      <c r="CE30" s="73"/>
      <c r="CF30" s="73"/>
      <c r="CG30" s="73"/>
      <c r="CH30" s="73"/>
      <c r="CI30" s="73"/>
      <c r="CJ30" s="73"/>
      <c r="CK30" s="73"/>
      <c r="CL30" s="73"/>
      <c r="CM30" s="73"/>
      <c r="CN30" s="73"/>
      <c r="CO30" s="73"/>
      <c r="CP30" s="73"/>
      <c r="CQ30" s="73"/>
      <c r="CR30" s="73"/>
      <c r="CS30" s="73"/>
      <c r="CT30" s="73"/>
      <c r="CU30" s="73"/>
      <c r="CV30" s="73"/>
      <c r="CW30" s="73"/>
      <c r="CX30" s="73"/>
      <c r="CY30" s="73"/>
      <c r="CZ30" s="73"/>
      <c r="DA30" s="73"/>
      <c r="DB30" s="73"/>
      <c r="DC30" s="73"/>
      <c r="DD30" s="73"/>
      <c r="DE30" s="73"/>
      <c r="DF30" s="73"/>
      <c r="DG30" s="73"/>
      <c r="DH30" s="73"/>
      <c r="DI30" s="73"/>
      <c r="DJ30" s="73"/>
      <c r="DK30" s="73"/>
      <c r="DL30" s="73"/>
      <c r="DM30" s="73"/>
      <c r="DN30" s="73"/>
      <c r="DO30" s="73"/>
      <c r="DP30" s="73"/>
      <c r="DQ30" s="73"/>
      <c r="DR30" s="73"/>
      <c r="DS30" s="73"/>
      <c r="DT30" s="73"/>
      <c r="DU30" s="73"/>
      <c r="DV30" s="73"/>
      <c r="DW30" s="73"/>
      <c r="DX30" s="73"/>
      <c r="DY30" s="73"/>
      <c r="DZ30" s="73"/>
      <c r="EA30" s="73"/>
      <c r="EB30" s="73"/>
      <c r="EC30" s="73"/>
      <c r="ED30" s="73"/>
      <c r="EE30" s="73"/>
      <c r="EF30" s="73"/>
      <c r="EG30" s="73"/>
      <c r="EH30" s="73"/>
      <c r="EI30" s="73"/>
      <c r="EJ30" s="73"/>
      <c r="EK30" s="73"/>
      <c r="EL30" s="73"/>
      <c r="EM30" s="73"/>
      <c r="EN30" s="73"/>
      <c r="EO30" s="73"/>
      <c r="EP30" s="73"/>
      <c r="EQ30" s="73"/>
      <c r="ER30" s="73"/>
      <c r="ES30" s="73"/>
      <c r="ET30" s="73"/>
      <c r="EU30" s="73"/>
      <c r="EV30" s="73"/>
      <c r="EW30" s="73"/>
      <c r="EX30" s="73"/>
      <c r="EY30" s="73"/>
      <c r="EZ30" s="73"/>
      <c r="FA30" s="73"/>
      <c r="FB30" s="73"/>
      <c r="FC30" s="73"/>
      <c r="FD30" s="73"/>
      <c r="FE30" s="73"/>
      <c r="FF30" s="73"/>
      <c r="FG30" s="73"/>
      <c r="FH30" s="73"/>
      <c r="FI30" s="73"/>
      <c r="FJ30" s="73"/>
      <c r="FK30" s="73"/>
      <c r="FL30" s="73"/>
      <c r="FM30" s="73"/>
      <c r="FN30" s="73"/>
      <c r="FO30" s="73"/>
      <c r="FP30" s="73"/>
      <c r="FQ30" s="73"/>
      <c r="FR30" s="73"/>
      <c r="FS30" s="73"/>
      <c r="FT30" s="73"/>
      <c r="FU30" s="73"/>
      <c r="FV30" s="73"/>
      <c r="FW30" s="73"/>
      <c r="FX30" s="73"/>
      <c r="FY30" s="73"/>
      <c r="FZ30" s="73"/>
      <c r="GA30" s="73"/>
      <c r="GB30" s="73"/>
      <c r="GC30" s="73"/>
      <c r="GD30" s="73"/>
      <c r="GE30" s="73"/>
      <c r="GF30" s="73"/>
      <c r="GG30" s="73"/>
      <c r="GH30" s="73"/>
      <c r="GI30" s="73"/>
      <c r="GJ30" s="73"/>
      <c r="GK30" s="73"/>
      <c r="GL30" s="73"/>
      <c r="GM30" s="73"/>
      <c r="GN30" s="73"/>
      <c r="GO30" s="73"/>
      <c r="GP30" s="73"/>
      <c r="GQ30" s="73"/>
      <c r="GR30" s="73"/>
      <c r="GS30" s="73"/>
      <c r="GT30" s="73"/>
      <c r="GU30" s="73"/>
      <c r="GV30" s="73"/>
      <c r="GW30" s="73"/>
      <c r="GX30" s="73"/>
      <c r="GY30" s="73"/>
      <c r="GZ30" s="73"/>
      <c r="HA30" s="73"/>
      <c r="HB30" s="73"/>
      <c r="HC30" s="73"/>
      <c r="HD30" s="73"/>
      <c r="HE30" s="73"/>
      <c r="HF30" s="73"/>
      <c r="HG30" s="73"/>
      <c r="HH30" s="73"/>
      <c r="HI30" s="73"/>
      <c r="HJ30" s="73"/>
      <c r="HK30" s="73"/>
      <c r="HL30" s="73"/>
      <c r="HM30" s="73"/>
      <c r="HN30" s="73"/>
      <c r="HO30" s="73"/>
      <c r="HP30" s="73"/>
      <c r="HQ30" s="73"/>
      <c r="HR30" s="73"/>
      <c r="HS30" s="73"/>
      <c r="HT30" s="73"/>
      <c r="HU30" s="73"/>
    </row>
    <row r="31" spans="1:229" x14ac:dyDescent="0.35">
      <c r="A31" s="67"/>
      <c r="B31" s="73"/>
      <c r="C31" s="73"/>
      <c r="D31" s="97" t="s">
        <v>93</v>
      </c>
      <c r="E31" s="73"/>
      <c r="F31" s="73"/>
      <c r="G31" s="73"/>
      <c r="H31" s="73"/>
      <c r="I31" s="73"/>
      <c r="J31" s="73"/>
      <c r="K31" s="73"/>
      <c r="L31" s="73"/>
      <c r="M31" s="208"/>
      <c r="N31" s="208"/>
      <c r="O31" s="208"/>
      <c r="P31" s="73"/>
      <c r="Q31" s="73"/>
      <c r="R31" s="73"/>
      <c r="S31" s="73"/>
      <c r="T31" s="73"/>
      <c r="U31" s="73"/>
      <c r="V31" s="73"/>
      <c r="W31" s="73"/>
      <c r="X31" s="73"/>
      <c r="Y31" s="73"/>
      <c r="Z31" s="73"/>
      <c r="AA31" s="73"/>
      <c r="AB31" s="73"/>
      <c r="AC31" s="73"/>
      <c r="AD31" s="73"/>
      <c r="AE31" s="73"/>
      <c r="AF31" s="73"/>
      <c r="AG31" s="73"/>
      <c r="AH31" s="73"/>
      <c r="AI31" s="73"/>
      <c r="AJ31" s="73"/>
      <c r="AK31" s="73"/>
      <c r="AL31" s="73"/>
      <c r="AM31" s="73"/>
      <c r="AN31" s="73"/>
      <c r="AO31" s="73"/>
      <c r="AP31" s="73"/>
      <c r="AQ31" s="73"/>
      <c r="AR31" s="73"/>
      <c r="AS31" s="73"/>
      <c r="AT31" s="73"/>
      <c r="AU31" s="73"/>
      <c r="AV31" s="73"/>
      <c r="AW31" s="73"/>
      <c r="AX31" s="73"/>
      <c r="AY31" s="73"/>
      <c r="AZ31" s="73"/>
      <c r="BA31" s="73"/>
      <c r="BB31" s="73"/>
      <c r="BC31" s="73"/>
      <c r="BD31" s="73"/>
      <c r="BE31" s="73"/>
      <c r="BF31" s="73"/>
      <c r="BG31" s="73"/>
      <c r="BH31" s="73"/>
      <c r="BI31" s="73"/>
      <c r="BJ31" s="73"/>
      <c r="BK31" s="73"/>
      <c r="BL31" s="73"/>
      <c r="BM31" s="73"/>
      <c r="BN31" s="73"/>
      <c r="BO31" s="73"/>
      <c r="BP31" s="73"/>
      <c r="BQ31" s="73"/>
      <c r="BR31" s="73"/>
      <c r="BS31" s="73"/>
      <c r="BT31" s="73"/>
      <c r="BU31" s="73"/>
      <c r="BV31" s="73"/>
      <c r="BW31" s="73"/>
      <c r="BX31" s="73"/>
      <c r="BY31" s="73"/>
      <c r="BZ31" s="73"/>
      <c r="CA31" s="73"/>
      <c r="CB31" s="73"/>
      <c r="CC31" s="73"/>
      <c r="CD31" s="73"/>
      <c r="CE31" s="73"/>
      <c r="CF31" s="73"/>
      <c r="CG31" s="73"/>
      <c r="CH31" s="73"/>
      <c r="CI31" s="73"/>
      <c r="CJ31" s="73"/>
      <c r="CK31" s="73"/>
      <c r="CL31" s="73"/>
      <c r="CM31" s="73"/>
      <c r="CN31" s="73"/>
      <c r="CO31" s="73"/>
      <c r="CP31" s="73"/>
      <c r="CQ31" s="73"/>
      <c r="CR31" s="73"/>
      <c r="CS31" s="73"/>
      <c r="CT31" s="73"/>
      <c r="CU31" s="73"/>
      <c r="CV31" s="73"/>
      <c r="CW31" s="73"/>
      <c r="CX31" s="73"/>
      <c r="CY31" s="73"/>
      <c r="CZ31" s="73"/>
      <c r="DA31" s="73"/>
      <c r="DB31" s="73"/>
      <c r="DC31" s="73"/>
      <c r="DD31" s="73"/>
      <c r="DE31" s="73"/>
      <c r="DF31" s="73"/>
      <c r="DG31" s="73"/>
      <c r="DH31" s="73"/>
      <c r="DI31" s="73"/>
      <c r="DJ31" s="73"/>
      <c r="DK31" s="73"/>
      <c r="DL31" s="73"/>
      <c r="DM31" s="73"/>
      <c r="DN31" s="73"/>
      <c r="DO31" s="73"/>
      <c r="DP31" s="73"/>
      <c r="DQ31" s="73"/>
      <c r="DR31" s="73"/>
      <c r="DS31" s="73"/>
      <c r="DT31" s="73"/>
      <c r="DU31" s="73"/>
      <c r="DV31" s="73"/>
      <c r="DW31" s="73"/>
      <c r="DX31" s="73"/>
      <c r="DY31" s="73"/>
      <c r="DZ31" s="73"/>
      <c r="EA31" s="73"/>
      <c r="EB31" s="73"/>
      <c r="EC31" s="73"/>
      <c r="ED31" s="73"/>
      <c r="EE31" s="73"/>
      <c r="EF31" s="73"/>
      <c r="EG31" s="73"/>
      <c r="EH31" s="73"/>
      <c r="EI31" s="73"/>
      <c r="EJ31" s="73"/>
      <c r="EK31" s="73"/>
      <c r="EL31" s="73"/>
      <c r="EM31" s="73"/>
      <c r="EN31" s="73"/>
      <c r="EO31" s="73"/>
      <c r="EP31" s="73"/>
      <c r="EQ31" s="73"/>
      <c r="ER31" s="73"/>
      <c r="ES31" s="73"/>
      <c r="ET31" s="73"/>
      <c r="EU31" s="73"/>
      <c r="EV31" s="73"/>
      <c r="EW31" s="73"/>
      <c r="EX31" s="73"/>
      <c r="EY31" s="73"/>
      <c r="EZ31" s="73"/>
      <c r="FA31" s="73"/>
      <c r="FB31" s="73"/>
      <c r="FC31" s="73"/>
      <c r="FD31" s="73"/>
      <c r="FE31" s="73"/>
      <c r="FF31" s="73"/>
      <c r="FG31" s="73"/>
      <c r="FH31" s="73"/>
      <c r="FI31" s="73"/>
      <c r="FJ31" s="73"/>
      <c r="FK31" s="73"/>
      <c r="FL31" s="73"/>
      <c r="FM31" s="73"/>
      <c r="FN31" s="73"/>
      <c r="FO31" s="73"/>
      <c r="FP31" s="73"/>
      <c r="FQ31" s="73"/>
      <c r="FR31" s="73"/>
      <c r="FS31" s="73"/>
      <c r="FT31" s="73"/>
      <c r="FU31" s="73"/>
      <c r="FV31" s="73"/>
      <c r="FW31" s="73"/>
      <c r="FX31" s="73"/>
      <c r="FY31" s="73"/>
      <c r="FZ31" s="73"/>
      <c r="GA31" s="73"/>
      <c r="GB31" s="73"/>
      <c r="GC31" s="73"/>
      <c r="GD31" s="73"/>
      <c r="GE31" s="73"/>
      <c r="GF31" s="73"/>
      <c r="GG31" s="73"/>
      <c r="GH31" s="73"/>
      <c r="GI31" s="73"/>
      <c r="GJ31" s="73"/>
      <c r="GK31" s="73"/>
      <c r="GL31" s="73"/>
      <c r="GM31" s="73"/>
      <c r="GN31" s="73"/>
      <c r="GO31" s="73"/>
      <c r="GP31" s="73"/>
      <c r="GQ31" s="73"/>
      <c r="GR31" s="73"/>
      <c r="GS31" s="73"/>
      <c r="GT31" s="73"/>
      <c r="GU31" s="73"/>
      <c r="GV31" s="73"/>
      <c r="GW31" s="73"/>
      <c r="GX31" s="73"/>
      <c r="GY31" s="73"/>
      <c r="GZ31" s="73"/>
      <c r="HA31" s="73"/>
      <c r="HB31" s="73"/>
      <c r="HC31" s="73"/>
      <c r="HD31" s="73"/>
      <c r="HE31" s="73"/>
      <c r="HF31" s="73"/>
      <c r="HG31" s="73"/>
      <c r="HH31" s="73"/>
      <c r="HI31" s="73"/>
      <c r="HJ31" s="73"/>
      <c r="HK31" s="73"/>
      <c r="HL31" s="73"/>
      <c r="HM31" s="73"/>
      <c r="HN31" s="73"/>
      <c r="HO31" s="73"/>
      <c r="HP31" s="73"/>
      <c r="HQ31" s="73"/>
      <c r="HR31" s="73"/>
      <c r="HS31" s="73"/>
      <c r="HT31" s="73"/>
      <c r="HU31" s="73"/>
    </row>
    <row r="32" spans="1:229" x14ac:dyDescent="0.35">
      <c r="A32" s="67"/>
      <c r="B32" s="73"/>
      <c r="C32" s="73"/>
      <c r="D32" s="96" t="s">
        <v>94</v>
      </c>
      <c r="E32" s="73"/>
      <c r="F32" s="73"/>
      <c r="G32" s="73"/>
      <c r="H32" s="73"/>
      <c r="I32" s="73"/>
      <c r="J32" s="73"/>
      <c r="K32" s="73"/>
      <c r="L32" s="73"/>
      <c r="M32" s="208"/>
      <c r="N32" s="208"/>
      <c r="O32" s="208"/>
      <c r="P32" s="73"/>
      <c r="Q32" s="73"/>
      <c r="R32" s="73"/>
      <c r="S32" s="73"/>
      <c r="T32" s="73"/>
      <c r="U32" s="73"/>
      <c r="V32" s="73"/>
      <c r="W32" s="73"/>
      <c r="X32" s="73"/>
      <c r="Y32" s="73"/>
      <c r="Z32" s="73"/>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c r="BE32" s="73"/>
      <c r="BF32" s="73"/>
      <c r="BG32" s="73"/>
      <c r="BH32" s="73"/>
      <c r="BI32" s="73"/>
      <c r="BJ32" s="73"/>
      <c r="BK32" s="73"/>
      <c r="BL32" s="73"/>
      <c r="BM32" s="73"/>
      <c r="BN32" s="73"/>
      <c r="BO32" s="73"/>
      <c r="BP32" s="73"/>
      <c r="BQ32" s="73"/>
      <c r="BR32" s="73"/>
      <c r="BS32" s="73"/>
      <c r="BT32" s="73"/>
      <c r="BU32" s="73"/>
      <c r="BV32" s="73"/>
      <c r="BW32" s="73"/>
      <c r="BX32" s="73"/>
      <c r="BY32" s="73"/>
      <c r="BZ32" s="73"/>
      <c r="CA32" s="73"/>
      <c r="CB32" s="73"/>
      <c r="CC32" s="73"/>
      <c r="CD32" s="73"/>
      <c r="CE32" s="73"/>
      <c r="CF32" s="73"/>
      <c r="CG32" s="73"/>
      <c r="CH32" s="73"/>
      <c r="CI32" s="73"/>
      <c r="CJ32" s="73"/>
      <c r="CK32" s="73"/>
      <c r="CL32" s="73"/>
      <c r="CM32" s="73"/>
      <c r="CN32" s="73"/>
      <c r="CO32" s="73"/>
      <c r="CP32" s="73"/>
      <c r="CQ32" s="73"/>
      <c r="CR32" s="73"/>
      <c r="CS32" s="73"/>
      <c r="CT32" s="73"/>
      <c r="CU32" s="73"/>
      <c r="CV32" s="73"/>
      <c r="CW32" s="73"/>
      <c r="CX32" s="73"/>
      <c r="CY32" s="73"/>
      <c r="CZ32" s="73"/>
      <c r="DA32" s="73"/>
      <c r="DB32" s="73"/>
      <c r="DC32" s="73"/>
      <c r="DD32" s="73"/>
      <c r="DE32" s="73"/>
      <c r="DF32" s="73"/>
      <c r="DG32" s="73"/>
      <c r="DH32" s="73"/>
      <c r="DI32" s="73"/>
      <c r="DJ32" s="73"/>
      <c r="DK32" s="73"/>
      <c r="DL32" s="73"/>
      <c r="DM32" s="73"/>
      <c r="DN32" s="73"/>
      <c r="DO32" s="73"/>
      <c r="DP32" s="73"/>
      <c r="DQ32" s="73"/>
      <c r="DR32" s="73"/>
      <c r="DS32" s="73"/>
      <c r="DT32" s="73"/>
      <c r="DU32" s="73"/>
      <c r="DV32" s="73"/>
      <c r="DW32" s="73"/>
      <c r="DX32" s="73"/>
      <c r="DY32" s="73"/>
      <c r="DZ32" s="73"/>
      <c r="EA32" s="73"/>
      <c r="EB32" s="73"/>
      <c r="EC32" s="73"/>
      <c r="ED32" s="73"/>
      <c r="EE32" s="73"/>
      <c r="EF32" s="73"/>
      <c r="EG32" s="73"/>
      <c r="EH32" s="73"/>
      <c r="EI32" s="73"/>
      <c r="EJ32" s="73"/>
      <c r="EK32" s="73"/>
      <c r="EL32" s="73"/>
      <c r="EM32" s="73"/>
      <c r="EN32" s="73"/>
      <c r="EO32" s="73"/>
      <c r="EP32" s="73"/>
      <c r="EQ32" s="73"/>
      <c r="ER32" s="73"/>
      <c r="ES32" s="73"/>
      <c r="ET32" s="73"/>
      <c r="EU32" s="73"/>
      <c r="EV32" s="73"/>
      <c r="EW32" s="73"/>
      <c r="EX32" s="73"/>
      <c r="EY32" s="73"/>
      <c r="EZ32" s="73"/>
      <c r="FA32" s="73"/>
      <c r="FB32" s="73"/>
      <c r="FC32" s="73"/>
      <c r="FD32" s="73"/>
      <c r="FE32" s="73"/>
      <c r="FF32" s="73"/>
      <c r="FG32" s="73"/>
      <c r="FH32" s="73"/>
      <c r="FI32" s="73"/>
      <c r="FJ32" s="73"/>
      <c r="FK32" s="73"/>
      <c r="FL32" s="73"/>
      <c r="FM32" s="73"/>
      <c r="FN32" s="73"/>
      <c r="FO32" s="73"/>
      <c r="FP32" s="73"/>
      <c r="FQ32" s="73"/>
      <c r="FR32" s="73"/>
      <c r="FS32" s="73"/>
      <c r="FT32" s="73"/>
      <c r="FU32" s="73"/>
      <c r="FV32" s="73"/>
      <c r="FW32" s="73"/>
      <c r="FX32" s="73"/>
      <c r="FY32" s="73"/>
      <c r="FZ32" s="73"/>
      <c r="GA32" s="73"/>
      <c r="GB32" s="73"/>
      <c r="GC32" s="73"/>
      <c r="GD32" s="73"/>
      <c r="GE32" s="73"/>
      <c r="GF32" s="73"/>
      <c r="GG32" s="73"/>
      <c r="GH32" s="73"/>
      <c r="GI32" s="73"/>
      <c r="GJ32" s="73"/>
      <c r="GK32" s="73"/>
      <c r="GL32" s="73"/>
      <c r="GM32" s="73"/>
      <c r="GN32" s="73"/>
      <c r="GO32" s="73"/>
      <c r="GP32" s="73"/>
      <c r="GQ32" s="73"/>
      <c r="GR32" s="73"/>
      <c r="GS32" s="73"/>
      <c r="GT32" s="73"/>
      <c r="GU32" s="73"/>
      <c r="GV32" s="73"/>
      <c r="GW32" s="73"/>
      <c r="GX32" s="73"/>
      <c r="GY32" s="73"/>
      <c r="GZ32" s="73"/>
      <c r="HA32" s="73"/>
      <c r="HB32" s="73"/>
      <c r="HC32" s="73"/>
      <c r="HD32" s="73"/>
      <c r="HE32" s="73"/>
      <c r="HF32" s="73"/>
      <c r="HG32" s="73"/>
      <c r="HH32" s="73"/>
      <c r="HI32" s="73"/>
      <c r="HJ32" s="73"/>
      <c r="HK32" s="73"/>
      <c r="HL32" s="73"/>
      <c r="HM32" s="73"/>
      <c r="HN32" s="73"/>
      <c r="HO32" s="73"/>
      <c r="HP32" s="73"/>
      <c r="HQ32" s="73"/>
      <c r="HR32" s="73"/>
      <c r="HS32" s="73"/>
      <c r="HT32" s="73"/>
      <c r="HU32" s="73"/>
    </row>
    <row r="33" spans="1:229" x14ac:dyDescent="0.35">
      <c r="A33" s="67"/>
      <c r="B33" s="73"/>
      <c r="C33" s="73"/>
      <c r="D33" s="97" t="s">
        <v>95</v>
      </c>
      <c r="E33" s="73"/>
      <c r="F33" s="73"/>
      <c r="G33" s="73"/>
      <c r="H33" s="73"/>
      <c r="I33" s="73"/>
      <c r="J33" s="73"/>
      <c r="K33" s="73"/>
      <c r="L33" s="73"/>
      <c r="M33" s="208"/>
      <c r="N33" s="208"/>
      <c r="O33" s="208"/>
      <c r="P33" s="73"/>
      <c r="Q33" s="73"/>
      <c r="R33" s="73"/>
      <c r="S33" s="73"/>
      <c r="T33" s="73"/>
      <c r="U33" s="73"/>
      <c r="V33" s="73"/>
      <c r="W33" s="73"/>
      <c r="X33" s="73"/>
      <c r="Y33" s="73"/>
      <c r="Z33" s="73"/>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c r="BE33" s="73"/>
      <c r="BF33" s="73"/>
      <c r="BG33" s="73"/>
      <c r="BH33" s="73"/>
      <c r="BI33" s="73"/>
      <c r="BJ33" s="73"/>
      <c r="BK33" s="73"/>
      <c r="BL33" s="73"/>
      <c r="BM33" s="73"/>
      <c r="BN33" s="73"/>
      <c r="BO33" s="73"/>
      <c r="BP33" s="73"/>
      <c r="BQ33" s="73"/>
      <c r="BR33" s="73"/>
      <c r="BS33" s="73"/>
      <c r="BT33" s="73"/>
      <c r="BU33" s="73"/>
      <c r="BV33" s="73"/>
      <c r="BW33" s="73"/>
      <c r="BX33" s="73"/>
      <c r="BY33" s="73"/>
      <c r="BZ33" s="73"/>
      <c r="CA33" s="73"/>
      <c r="CB33" s="73"/>
      <c r="CC33" s="73"/>
      <c r="CD33" s="73"/>
      <c r="CE33" s="73"/>
      <c r="CF33" s="73"/>
      <c r="CG33" s="73"/>
      <c r="CH33" s="73"/>
      <c r="CI33" s="73"/>
      <c r="CJ33" s="73"/>
      <c r="CK33" s="73"/>
      <c r="CL33" s="73"/>
      <c r="CM33" s="73"/>
      <c r="CN33" s="73"/>
      <c r="CO33" s="73"/>
      <c r="CP33" s="73"/>
      <c r="CQ33" s="73"/>
      <c r="CR33" s="73"/>
      <c r="CS33" s="73"/>
      <c r="CT33" s="73"/>
      <c r="CU33" s="73"/>
      <c r="CV33" s="73"/>
      <c r="CW33" s="73"/>
      <c r="CX33" s="73"/>
      <c r="CY33" s="73"/>
      <c r="CZ33" s="73"/>
      <c r="DA33" s="73"/>
      <c r="DB33" s="73"/>
      <c r="DC33" s="73"/>
      <c r="DD33" s="73"/>
      <c r="DE33" s="73"/>
      <c r="DF33" s="73"/>
      <c r="DG33" s="73"/>
      <c r="DH33" s="73"/>
      <c r="DI33" s="73"/>
      <c r="DJ33" s="73"/>
      <c r="DK33" s="73"/>
      <c r="DL33" s="73"/>
      <c r="DM33" s="73"/>
      <c r="DN33" s="73"/>
      <c r="DO33" s="73"/>
      <c r="DP33" s="73"/>
      <c r="DQ33" s="73"/>
      <c r="DR33" s="73"/>
      <c r="DS33" s="73"/>
      <c r="DT33" s="73"/>
      <c r="DU33" s="73"/>
      <c r="DV33" s="73"/>
      <c r="DW33" s="73"/>
      <c r="DX33" s="73"/>
      <c r="DY33" s="73"/>
      <c r="DZ33" s="73"/>
      <c r="EA33" s="73"/>
      <c r="EB33" s="73"/>
      <c r="EC33" s="73"/>
      <c r="ED33" s="73"/>
      <c r="EE33" s="73"/>
      <c r="EF33" s="73"/>
      <c r="EG33" s="73"/>
      <c r="EH33" s="73"/>
      <c r="EI33" s="73"/>
      <c r="EJ33" s="73"/>
      <c r="EK33" s="73"/>
      <c r="EL33" s="73"/>
      <c r="EM33" s="73"/>
      <c r="EN33" s="73"/>
      <c r="EO33" s="73"/>
      <c r="EP33" s="73"/>
      <c r="EQ33" s="73"/>
      <c r="ER33" s="73"/>
      <c r="ES33" s="73"/>
      <c r="ET33" s="73"/>
      <c r="EU33" s="73"/>
      <c r="EV33" s="73"/>
      <c r="EW33" s="73"/>
      <c r="EX33" s="73"/>
      <c r="EY33" s="73"/>
      <c r="EZ33" s="73"/>
      <c r="FA33" s="73"/>
      <c r="FB33" s="73"/>
      <c r="FC33" s="73"/>
      <c r="FD33" s="73"/>
      <c r="FE33" s="73"/>
      <c r="FF33" s="73"/>
      <c r="FG33" s="73"/>
      <c r="FH33" s="73"/>
      <c r="FI33" s="73"/>
      <c r="FJ33" s="73"/>
      <c r="FK33" s="73"/>
      <c r="FL33" s="73"/>
      <c r="FM33" s="73"/>
      <c r="FN33" s="73"/>
      <c r="FO33" s="73"/>
      <c r="FP33" s="73"/>
      <c r="FQ33" s="73"/>
      <c r="FR33" s="73"/>
      <c r="FS33" s="73"/>
      <c r="FT33" s="73"/>
      <c r="FU33" s="73"/>
      <c r="FV33" s="73"/>
      <c r="FW33" s="73"/>
      <c r="FX33" s="73"/>
      <c r="FY33" s="73"/>
      <c r="FZ33" s="73"/>
      <c r="GA33" s="73"/>
      <c r="GB33" s="73"/>
      <c r="GC33" s="73"/>
      <c r="GD33" s="73"/>
      <c r="GE33" s="73"/>
      <c r="GF33" s="73"/>
      <c r="GG33" s="73"/>
      <c r="GH33" s="73"/>
      <c r="GI33" s="73"/>
      <c r="GJ33" s="73"/>
      <c r="GK33" s="73"/>
      <c r="GL33" s="73"/>
      <c r="GM33" s="73"/>
      <c r="GN33" s="73"/>
      <c r="GO33" s="73"/>
      <c r="GP33" s="73"/>
      <c r="GQ33" s="73"/>
      <c r="GR33" s="73"/>
      <c r="GS33" s="73"/>
      <c r="GT33" s="73"/>
      <c r="GU33" s="73"/>
      <c r="GV33" s="73"/>
      <c r="GW33" s="73"/>
      <c r="GX33" s="73"/>
      <c r="GY33" s="73"/>
      <c r="GZ33" s="73"/>
      <c r="HA33" s="73"/>
      <c r="HB33" s="73"/>
      <c r="HC33" s="73"/>
      <c r="HD33" s="73"/>
      <c r="HE33" s="73"/>
      <c r="HF33" s="73"/>
      <c r="HG33" s="73"/>
      <c r="HH33" s="73"/>
      <c r="HI33" s="73"/>
      <c r="HJ33" s="73"/>
      <c r="HK33" s="73"/>
      <c r="HL33" s="73"/>
      <c r="HM33" s="73"/>
      <c r="HN33" s="73"/>
      <c r="HO33" s="73"/>
      <c r="HP33" s="73"/>
      <c r="HQ33" s="73"/>
      <c r="HR33" s="73"/>
      <c r="HS33" s="73"/>
      <c r="HT33" s="73"/>
      <c r="HU33" s="73"/>
    </row>
    <row r="34" spans="1:229" x14ac:dyDescent="0.35">
      <c r="A34" s="26"/>
      <c r="M34" s="207"/>
      <c r="N34" s="207"/>
      <c r="O34" s="207"/>
    </row>
    <row r="35" spans="1:229" x14ac:dyDescent="0.35">
      <c r="A35" s="26"/>
      <c r="M35" s="207"/>
      <c r="N35" s="207"/>
      <c r="O35" s="207"/>
    </row>
    <row r="36" spans="1:229" x14ac:dyDescent="0.35">
      <c r="A36" s="26"/>
      <c r="M36" s="207"/>
      <c r="N36" s="207"/>
      <c r="O36" s="207"/>
    </row>
    <row r="37" spans="1:229" ht="15.5" x14ac:dyDescent="0.35">
      <c r="A37" s="26"/>
      <c r="D37" s="25" t="s">
        <v>3</v>
      </c>
      <c r="M37" s="209"/>
      <c r="N37" s="207"/>
      <c r="O37" s="207"/>
    </row>
    <row r="38" spans="1:229" ht="15.5" x14ac:dyDescent="0.35">
      <c r="A38" s="26"/>
      <c r="D38" s="25" t="s">
        <v>228</v>
      </c>
      <c r="M38" s="209"/>
      <c r="N38" s="207"/>
      <c r="O38" s="207"/>
    </row>
    <row r="39" spans="1:229" ht="15.5" x14ac:dyDescent="0.35">
      <c r="A39" s="26"/>
      <c r="D39" s="25" t="s">
        <v>229</v>
      </c>
      <c r="M39" s="209"/>
      <c r="N39" s="207"/>
      <c r="O39" s="207"/>
    </row>
    <row r="40" spans="1:229" ht="15.5" x14ac:dyDescent="0.35">
      <c r="A40" s="67"/>
      <c r="B40" s="73" t="s">
        <v>21</v>
      </c>
      <c r="C40" s="73"/>
      <c r="D40" s="86" t="s">
        <v>11</v>
      </c>
      <c r="E40" s="83" t="s">
        <v>28</v>
      </c>
      <c r="F40" s="73"/>
      <c r="G40" s="73"/>
      <c r="H40" s="73"/>
      <c r="I40" s="73"/>
      <c r="J40" s="73"/>
      <c r="K40" s="73"/>
      <c r="L40" s="73"/>
      <c r="M40" s="209"/>
      <c r="N40" s="208"/>
      <c r="O40" s="208"/>
      <c r="P40" s="73"/>
      <c r="Q40" s="73"/>
      <c r="R40" s="73"/>
      <c r="S40" s="73"/>
      <c r="T40" s="73"/>
      <c r="U40" s="73"/>
      <c r="V40" s="73"/>
      <c r="W40" s="73"/>
      <c r="X40" s="73"/>
      <c r="Y40" s="73"/>
      <c r="Z40" s="73"/>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c r="BE40" s="73"/>
      <c r="BF40" s="73"/>
      <c r="BG40" s="73"/>
      <c r="BH40" s="73"/>
      <c r="BI40" s="73"/>
      <c r="BJ40" s="73"/>
      <c r="BK40" s="73"/>
      <c r="BL40" s="73"/>
      <c r="BM40" s="73"/>
      <c r="BN40" s="73"/>
      <c r="BO40" s="73"/>
      <c r="BP40" s="73"/>
      <c r="BQ40" s="73"/>
      <c r="BR40" s="73"/>
      <c r="BS40" s="73"/>
      <c r="BT40" s="73"/>
      <c r="BU40" s="73"/>
      <c r="BV40" s="73"/>
      <c r="BW40" s="73"/>
      <c r="BX40" s="73"/>
      <c r="BY40" s="73"/>
      <c r="BZ40" s="73"/>
      <c r="CA40" s="73"/>
      <c r="CB40" s="73"/>
      <c r="CC40" s="73"/>
      <c r="CD40" s="73"/>
      <c r="CE40" s="73"/>
      <c r="CF40" s="73"/>
      <c r="CG40" s="73"/>
      <c r="CH40" s="73"/>
      <c r="CI40" s="73"/>
      <c r="CJ40" s="73"/>
      <c r="CK40" s="73"/>
      <c r="CL40" s="73"/>
      <c r="CM40" s="73"/>
      <c r="CN40" s="73"/>
      <c r="CO40" s="73"/>
      <c r="CP40" s="73"/>
      <c r="CQ40" s="73"/>
      <c r="CR40" s="73"/>
      <c r="CS40" s="73"/>
      <c r="CT40" s="73"/>
      <c r="CU40" s="73"/>
      <c r="CV40" s="73"/>
      <c r="CW40" s="73"/>
      <c r="CX40" s="73"/>
      <c r="CY40" s="73"/>
      <c r="CZ40" s="73"/>
      <c r="DA40" s="73"/>
      <c r="DB40" s="73"/>
      <c r="DC40" s="73"/>
      <c r="DD40" s="73"/>
      <c r="DE40" s="73"/>
      <c r="DF40" s="73"/>
      <c r="DG40" s="73"/>
      <c r="DH40" s="73"/>
      <c r="DI40" s="73"/>
      <c r="DJ40" s="73"/>
      <c r="DK40" s="73"/>
      <c r="DL40" s="73"/>
      <c r="DM40" s="73"/>
      <c r="DN40" s="73"/>
      <c r="DO40" s="73"/>
      <c r="DP40" s="73"/>
      <c r="DQ40" s="73"/>
      <c r="DR40" s="73"/>
      <c r="DS40" s="73"/>
      <c r="DT40" s="73"/>
      <c r="DU40" s="73"/>
      <c r="DV40" s="73"/>
      <c r="DW40" s="73"/>
      <c r="DX40" s="73"/>
      <c r="DY40" s="73"/>
      <c r="DZ40" s="73"/>
      <c r="EA40" s="73"/>
      <c r="EB40" s="73"/>
      <c r="EC40" s="73"/>
      <c r="ED40" s="73"/>
      <c r="EE40" s="73"/>
      <c r="EF40" s="73"/>
      <c r="EG40" s="73"/>
      <c r="EH40" s="73"/>
      <c r="EI40" s="73"/>
      <c r="EJ40" s="73"/>
      <c r="EK40" s="73"/>
      <c r="EL40" s="73"/>
      <c r="EM40" s="73"/>
      <c r="EN40" s="73"/>
      <c r="EO40" s="73"/>
      <c r="EP40" s="73"/>
      <c r="EQ40" s="73"/>
      <c r="ER40" s="73"/>
      <c r="ES40" s="73"/>
      <c r="ET40" s="73"/>
      <c r="EU40" s="73"/>
      <c r="EV40" s="73"/>
      <c r="EW40" s="73"/>
      <c r="EX40" s="73"/>
      <c r="EY40" s="73"/>
      <c r="EZ40" s="73"/>
      <c r="FA40" s="73"/>
      <c r="FB40" s="73"/>
      <c r="FC40" s="73"/>
      <c r="FD40" s="73"/>
      <c r="FE40" s="73"/>
      <c r="FF40" s="73"/>
      <c r="FG40" s="73"/>
      <c r="FH40" s="73"/>
      <c r="FI40" s="73"/>
      <c r="FJ40" s="73"/>
      <c r="FK40" s="73"/>
      <c r="FL40" s="73"/>
      <c r="FM40" s="73"/>
      <c r="FN40" s="73"/>
      <c r="FO40" s="73"/>
      <c r="FP40" s="73"/>
      <c r="FQ40" s="73"/>
      <c r="FR40" s="73"/>
      <c r="FS40" s="73"/>
      <c r="FT40" s="73"/>
      <c r="FU40" s="73"/>
      <c r="FV40" s="73"/>
      <c r="FW40" s="73"/>
      <c r="FX40" s="73"/>
      <c r="FY40" s="73"/>
      <c r="FZ40" s="73"/>
      <c r="GA40" s="73"/>
      <c r="GB40" s="73"/>
      <c r="GC40" s="73"/>
      <c r="GD40" s="73"/>
      <c r="GE40" s="73"/>
      <c r="GF40" s="73"/>
      <c r="GG40" s="73"/>
      <c r="GH40" s="73"/>
      <c r="GI40" s="73"/>
      <c r="GJ40" s="73"/>
      <c r="GK40" s="73"/>
      <c r="GL40" s="73"/>
      <c r="GM40" s="73"/>
      <c r="GN40" s="73"/>
      <c r="GO40" s="73"/>
      <c r="GP40" s="73"/>
      <c r="GQ40" s="73"/>
      <c r="GR40" s="73"/>
      <c r="GS40" s="73"/>
      <c r="GT40" s="73"/>
      <c r="GU40" s="73"/>
      <c r="GV40" s="73"/>
      <c r="GW40" s="73"/>
      <c r="GX40" s="73"/>
      <c r="GY40" s="73"/>
      <c r="GZ40" s="73"/>
      <c r="HA40" s="73"/>
      <c r="HB40" s="73"/>
      <c r="HC40" s="73"/>
      <c r="HD40" s="73"/>
      <c r="HE40" s="73"/>
      <c r="HF40" s="73"/>
      <c r="HG40" s="73"/>
      <c r="HH40" s="73"/>
      <c r="HI40" s="73"/>
      <c r="HJ40" s="73"/>
      <c r="HK40" s="73"/>
      <c r="HL40" s="73"/>
      <c r="HM40" s="73"/>
      <c r="HN40" s="73"/>
      <c r="HO40" s="73"/>
      <c r="HP40" s="73"/>
      <c r="HQ40" s="73"/>
      <c r="HR40" s="73"/>
      <c r="HS40" s="73"/>
      <c r="HT40" s="73"/>
      <c r="HU40" s="73"/>
    </row>
    <row r="41" spans="1:229" ht="15.5" x14ac:dyDescent="0.35">
      <c r="A41" s="67"/>
      <c r="B41" s="73" t="s">
        <v>22</v>
      </c>
      <c r="C41" s="73"/>
      <c r="D41" s="86" t="s">
        <v>12</v>
      </c>
      <c r="E41" s="83" t="s">
        <v>29</v>
      </c>
      <c r="F41" s="73"/>
      <c r="G41" s="73"/>
      <c r="H41" s="73"/>
      <c r="I41" s="73"/>
      <c r="J41" s="73"/>
      <c r="K41" s="73"/>
      <c r="L41" s="73"/>
      <c r="M41" s="209"/>
      <c r="N41" s="208"/>
      <c r="O41" s="208"/>
      <c r="P41" s="73"/>
      <c r="Q41" s="73"/>
      <c r="R41" s="73"/>
      <c r="S41" s="73"/>
      <c r="T41" s="73"/>
      <c r="U41" s="73"/>
      <c r="V41" s="73"/>
      <c r="W41" s="73"/>
      <c r="X41" s="73"/>
      <c r="Y41" s="73"/>
      <c r="Z41" s="73"/>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c r="BE41" s="73"/>
      <c r="BF41" s="73"/>
      <c r="BG41" s="73"/>
      <c r="BH41" s="73"/>
      <c r="BI41" s="73"/>
      <c r="BJ41" s="73"/>
      <c r="BK41" s="73"/>
      <c r="BL41" s="73"/>
      <c r="BM41" s="73"/>
      <c r="BN41" s="73"/>
      <c r="BO41" s="73"/>
      <c r="BP41" s="73"/>
      <c r="BQ41" s="73"/>
      <c r="BR41" s="73"/>
      <c r="BS41" s="73"/>
      <c r="BT41" s="73"/>
      <c r="BU41" s="73"/>
      <c r="BV41" s="73"/>
      <c r="BW41" s="73"/>
      <c r="BX41" s="73"/>
      <c r="BY41" s="73"/>
      <c r="BZ41" s="73"/>
      <c r="CA41" s="73"/>
      <c r="CB41" s="73"/>
      <c r="CC41" s="73"/>
      <c r="CD41" s="73"/>
      <c r="CE41" s="73"/>
      <c r="CF41" s="73"/>
      <c r="CG41" s="73"/>
      <c r="CH41" s="73"/>
      <c r="CI41" s="73"/>
      <c r="CJ41" s="73"/>
      <c r="CK41" s="73"/>
      <c r="CL41" s="73"/>
      <c r="CM41" s="73"/>
      <c r="CN41" s="73"/>
      <c r="CO41" s="73"/>
      <c r="CP41" s="73"/>
      <c r="CQ41" s="73"/>
      <c r="CR41" s="73"/>
      <c r="CS41" s="73"/>
      <c r="CT41" s="73"/>
      <c r="CU41" s="73"/>
      <c r="CV41" s="73"/>
      <c r="CW41" s="73"/>
      <c r="CX41" s="73"/>
      <c r="CY41" s="73"/>
      <c r="CZ41" s="73"/>
      <c r="DA41" s="73"/>
      <c r="DB41" s="73"/>
      <c r="DC41" s="73"/>
      <c r="DD41" s="73"/>
      <c r="DE41" s="73"/>
      <c r="DF41" s="73"/>
      <c r="DG41" s="73"/>
      <c r="DH41" s="73"/>
      <c r="DI41" s="73"/>
      <c r="DJ41" s="73"/>
      <c r="DK41" s="73"/>
      <c r="DL41" s="73"/>
      <c r="DM41" s="73"/>
      <c r="DN41" s="73"/>
      <c r="DO41" s="73"/>
      <c r="DP41" s="73"/>
      <c r="DQ41" s="73"/>
      <c r="DR41" s="73"/>
      <c r="DS41" s="73"/>
      <c r="DT41" s="73"/>
      <c r="DU41" s="73"/>
      <c r="DV41" s="73"/>
      <c r="DW41" s="73"/>
      <c r="DX41" s="73"/>
      <c r="DY41" s="73"/>
      <c r="DZ41" s="73"/>
      <c r="EA41" s="73"/>
      <c r="EB41" s="73"/>
      <c r="EC41" s="73"/>
      <c r="ED41" s="73"/>
      <c r="EE41" s="73"/>
      <c r="EF41" s="73"/>
      <c r="EG41" s="73"/>
      <c r="EH41" s="73"/>
      <c r="EI41" s="73"/>
      <c r="EJ41" s="73"/>
      <c r="EK41" s="73"/>
      <c r="EL41" s="73"/>
      <c r="EM41" s="73"/>
      <c r="EN41" s="73"/>
      <c r="EO41" s="73"/>
      <c r="EP41" s="73"/>
      <c r="EQ41" s="73"/>
      <c r="ER41" s="73"/>
      <c r="ES41" s="73"/>
      <c r="ET41" s="73"/>
      <c r="EU41" s="73"/>
      <c r="EV41" s="73"/>
      <c r="EW41" s="73"/>
      <c r="EX41" s="73"/>
      <c r="EY41" s="73"/>
      <c r="EZ41" s="73"/>
      <c r="FA41" s="73"/>
      <c r="FB41" s="73"/>
      <c r="FC41" s="73"/>
      <c r="FD41" s="73"/>
      <c r="FE41" s="73"/>
      <c r="FF41" s="73"/>
      <c r="FG41" s="73"/>
      <c r="FH41" s="73"/>
      <c r="FI41" s="73"/>
      <c r="FJ41" s="73"/>
      <c r="FK41" s="73"/>
      <c r="FL41" s="73"/>
      <c r="FM41" s="73"/>
      <c r="FN41" s="73"/>
      <c r="FO41" s="73"/>
      <c r="FP41" s="73"/>
      <c r="FQ41" s="73"/>
      <c r="FR41" s="73"/>
      <c r="FS41" s="73"/>
      <c r="FT41" s="73"/>
      <c r="FU41" s="73"/>
      <c r="FV41" s="73"/>
      <c r="FW41" s="73"/>
      <c r="FX41" s="73"/>
      <c r="FY41" s="73"/>
      <c r="FZ41" s="73"/>
      <c r="GA41" s="73"/>
      <c r="GB41" s="73"/>
      <c r="GC41" s="73"/>
      <c r="GD41" s="73"/>
      <c r="GE41" s="73"/>
      <c r="GF41" s="73"/>
      <c r="GG41" s="73"/>
      <c r="GH41" s="73"/>
      <c r="GI41" s="73"/>
      <c r="GJ41" s="73"/>
      <c r="GK41" s="73"/>
      <c r="GL41" s="73"/>
      <c r="GM41" s="73"/>
      <c r="GN41" s="73"/>
      <c r="GO41" s="73"/>
      <c r="GP41" s="73"/>
      <c r="GQ41" s="73"/>
      <c r="GR41" s="73"/>
      <c r="GS41" s="73"/>
      <c r="GT41" s="73"/>
      <c r="GU41" s="73"/>
      <c r="GV41" s="73"/>
      <c r="GW41" s="73"/>
      <c r="GX41" s="73"/>
      <c r="GY41" s="73"/>
      <c r="GZ41" s="73"/>
      <c r="HA41" s="73"/>
      <c r="HB41" s="73"/>
      <c r="HC41" s="73"/>
      <c r="HD41" s="73"/>
      <c r="HE41" s="73"/>
      <c r="HF41" s="73"/>
      <c r="HG41" s="73"/>
      <c r="HH41" s="73"/>
      <c r="HI41" s="73"/>
      <c r="HJ41" s="73"/>
      <c r="HK41" s="73"/>
      <c r="HL41" s="73"/>
      <c r="HM41" s="73"/>
      <c r="HN41" s="73"/>
      <c r="HO41" s="73"/>
      <c r="HP41" s="73"/>
      <c r="HQ41" s="73"/>
      <c r="HR41" s="73"/>
      <c r="HS41" s="73"/>
      <c r="HT41" s="73"/>
      <c r="HU41" s="73"/>
    </row>
    <row r="42" spans="1:229" ht="15.5" x14ac:dyDescent="0.35">
      <c r="A42" s="67"/>
      <c r="B42" s="73" t="s">
        <v>22</v>
      </c>
      <c r="C42" s="73"/>
      <c r="D42" s="86" t="s">
        <v>13</v>
      </c>
      <c r="E42" s="83" t="s">
        <v>30</v>
      </c>
      <c r="F42" s="73"/>
      <c r="G42" s="73"/>
      <c r="H42" s="73"/>
      <c r="I42" s="73"/>
      <c r="J42" s="73"/>
      <c r="K42" s="73"/>
      <c r="L42" s="73"/>
      <c r="M42" s="209"/>
      <c r="N42" s="208"/>
      <c r="O42" s="208"/>
      <c r="P42" s="73"/>
      <c r="Q42" s="73"/>
      <c r="R42" s="73"/>
      <c r="S42" s="73"/>
      <c r="T42" s="73"/>
      <c r="U42" s="73"/>
      <c r="V42" s="73"/>
      <c r="W42" s="73"/>
      <c r="X42" s="73"/>
      <c r="Y42" s="73"/>
      <c r="Z42" s="73"/>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c r="BE42" s="73"/>
      <c r="BF42" s="73"/>
      <c r="BG42" s="73"/>
      <c r="BH42" s="73"/>
      <c r="BI42" s="73"/>
      <c r="BJ42" s="73"/>
      <c r="BK42" s="73"/>
      <c r="BL42" s="73"/>
      <c r="BM42" s="73"/>
      <c r="BN42" s="73"/>
      <c r="BO42" s="73"/>
      <c r="BP42" s="73"/>
      <c r="BQ42" s="73"/>
      <c r="BR42" s="73"/>
      <c r="BS42" s="73"/>
      <c r="BT42" s="73"/>
      <c r="BU42" s="73"/>
      <c r="BV42" s="73"/>
      <c r="BW42" s="73"/>
      <c r="BX42" s="73"/>
      <c r="BY42" s="73"/>
      <c r="BZ42" s="73"/>
      <c r="CA42" s="73"/>
      <c r="CB42" s="73"/>
      <c r="CC42" s="73"/>
      <c r="CD42" s="73"/>
      <c r="CE42" s="73"/>
      <c r="CF42" s="73"/>
      <c r="CG42" s="73"/>
      <c r="CH42" s="73"/>
      <c r="CI42" s="73"/>
      <c r="CJ42" s="73"/>
      <c r="CK42" s="73"/>
      <c r="CL42" s="73"/>
      <c r="CM42" s="73"/>
      <c r="CN42" s="73"/>
      <c r="CO42" s="73"/>
      <c r="CP42" s="73"/>
      <c r="CQ42" s="73"/>
      <c r="CR42" s="73"/>
      <c r="CS42" s="73"/>
      <c r="CT42" s="73"/>
      <c r="CU42" s="73"/>
      <c r="CV42" s="73"/>
      <c r="CW42" s="73"/>
      <c r="CX42" s="73"/>
      <c r="CY42" s="73"/>
      <c r="CZ42" s="73"/>
      <c r="DA42" s="73"/>
      <c r="DB42" s="73"/>
      <c r="DC42" s="73"/>
      <c r="DD42" s="73"/>
      <c r="DE42" s="73"/>
      <c r="DF42" s="73"/>
      <c r="DG42" s="73"/>
      <c r="DH42" s="73"/>
      <c r="DI42" s="73"/>
      <c r="DJ42" s="73"/>
      <c r="DK42" s="73"/>
      <c r="DL42" s="73"/>
      <c r="DM42" s="73"/>
      <c r="DN42" s="73"/>
      <c r="DO42" s="73"/>
      <c r="DP42" s="73"/>
      <c r="DQ42" s="73"/>
      <c r="DR42" s="73"/>
      <c r="DS42" s="73"/>
      <c r="DT42" s="73"/>
      <c r="DU42" s="73"/>
      <c r="DV42" s="73"/>
      <c r="DW42" s="73"/>
      <c r="DX42" s="73"/>
      <c r="DY42" s="73"/>
      <c r="DZ42" s="73"/>
      <c r="EA42" s="73"/>
      <c r="EB42" s="73"/>
      <c r="EC42" s="73"/>
      <c r="ED42" s="73"/>
      <c r="EE42" s="73"/>
      <c r="EF42" s="73"/>
      <c r="EG42" s="73"/>
      <c r="EH42" s="73"/>
      <c r="EI42" s="73"/>
      <c r="EJ42" s="73"/>
      <c r="EK42" s="73"/>
      <c r="EL42" s="73"/>
      <c r="EM42" s="73"/>
      <c r="EN42" s="73"/>
      <c r="EO42" s="73"/>
      <c r="EP42" s="73"/>
      <c r="EQ42" s="73"/>
      <c r="ER42" s="73"/>
      <c r="ES42" s="73"/>
      <c r="ET42" s="73"/>
      <c r="EU42" s="73"/>
      <c r="EV42" s="73"/>
      <c r="EW42" s="73"/>
      <c r="EX42" s="73"/>
      <c r="EY42" s="73"/>
      <c r="EZ42" s="73"/>
      <c r="FA42" s="73"/>
      <c r="FB42" s="73"/>
      <c r="FC42" s="73"/>
      <c r="FD42" s="73"/>
      <c r="FE42" s="73"/>
      <c r="FF42" s="73"/>
      <c r="FG42" s="73"/>
      <c r="FH42" s="73"/>
      <c r="FI42" s="73"/>
      <c r="FJ42" s="73"/>
      <c r="FK42" s="73"/>
      <c r="FL42" s="73"/>
      <c r="FM42" s="73"/>
      <c r="FN42" s="73"/>
      <c r="FO42" s="73"/>
      <c r="FP42" s="73"/>
      <c r="FQ42" s="73"/>
      <c r="FR42" s="73"/>
      <c r="FS42" s="73"/>
      <c r="FT42" s="73"/>
      <c r="FU42" s="73"/>
      <c r="FV42" s="73"/>
      <c r="FW42" s="73"/>
      <c r="FX42" s="73"/>
      <c r="FY42" s="73"/>
      <c r="FZ42" s="73"/>
      <c r="GA42" s="73"/>
      <c r="GB42" s="73"/>
      <c r="GC42" s="73"/>
      <c r="GD42" s="73"/>
      <c r="GE42" s="73"/>
      <c r="GF42" s="73"/>
      <c r="GG42" s="73"/>
      <c r="GH42" s="73"/>
      <c r="GI42" s="73"/>
      <c r="GJ42" s="73"/>
      <c r="GK42" s="73"/>
      <c r="GL42" s="73"/>
      <c r="GM42" s="73"/>
      <c r="GN42" s="73"/>
      <c r="GO42" s="73"/>
      <c r="GP42" s="73"/>
      <c r="GQ42" s="73"/>
      <c r="GR42" s="73"/>
      <c r="GS42" s="73"/>
      <c r="GT42" s="73"/>
      <c r="GU42" s="73"/>
      <c r="GV42" s="73"/>
      <c r="GW42" s="73"/>
      <c r="GX42" s="73"/>
      <c r="GY42" s="73"/>
      <c r="GZ42" s="73"/>
      <c r="HA42" s="73"/>
      <c r="HB42" s="73"/>
      <c r="HC42" s="73"/>
      <c r="HD42" s="73"/>
      <c r="HE42" s="73"/>
      <c r="HF42" s="73"/>
      <c r="HG42" s="73"/>
      <c r="HH42" s="73"/>
      <c r="HI42" s="73"/>
      <c r="HJ42" s="73"/>
      <c r="HK42" s="73"/>
      <c r="HL42" s="73"/>
      <c r="HM42" s="73"/>
      <c r="HN42" s="73"/>
      <c r="HO42" s="73"/>
      <c r="HP42" s="73"/>
      <c r="HQ42" s="73"/>
      <c r="HR42" s="73"/>
      <c r="HS42" s="73"/>
      <c r="HT42" s="73"/>
      <c r="HU42" s="73"/>
    </row>
    <row r="43" spans="1:229" ht="15.5" x14ac:dyDescent="0.35">
      <c r="A43" s="67"/>
      <c r="B43" s="73" t="s">
        <v>57</v>
      </c>
      <c r="C43" s="73"/>
      <c r="D43" s="86" t="s">
        <v>14</v>
      </c>
      <c r="E43" s="83" t="s">
        <v>31</v>
      </c>
      <c r="F43" s="73"/>
      <c r="G43" s="73"/>
      <c r="H43" s="73"/>
      <c r="I43" s="73"/>
      <c r="J43" s="73"/>
      <c r="K43" s="73"/>
      <c r="L43" s="73"/>
      <c r="M43" s="209"/>
      <c r="N43" s="208"/>
      <c r="O43" s="208"/>
      <c r="P43" s="73"/>
      <c r="Q43" s="73"/>
      <c r="R43" s="73"/>
      <c r="S43" s="73"/>
      <c r="T43" s="73"/>
      <c r="U43" s="73"/>
      <c r="V43" s="73"/>
      <c r="W43" s="73"/>
      <c r="X43" s="73"/>
      <c r="Y43" s="73"/>
      <c r="Z43" s="73"/>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c r="BE43" s="73"/>
      <c r="BF43" s="73"/>
      <c r="BG43" s="73"/>
      <c r="BH43" s="73"/>
      <c r="BI43" s="73"/>
      <c r="BJ43" s="73"/>
      <c r="BK43" s="73"/>
      <c r="BL43" s="73"/>
      <c r="BM43" s="73"/>
      <c r="BN43" s="73"/>
      <c r="BO43" s="73"/>
      <c r="BP43" s="73"/>
      <c r="BQ43" s="73"/>
      <c r="BR43" s="73"/>
      <c r="BS43" s="73"/>
      <c r="BT43" s="73"/>
      <c r="BU43" s="73"/>
      <c r="BV43" s="73"/>
      <c r="BW43" s="73"/>
      <c r="BX43" s="73"/>
      <c r="BY43" s="73"/>
      <c r="BZ43" s="73"/>
      <c r="CA43" s="73"/>
      <c r="CB43" s="73"/>
      <c r="CC43" s="73"/>
      <c r="CD43" s="73"/>
      <c r="CE43" s="73"/>
      <c r="CF43" s="73"/>
      <c r="CG43" s="73"/>
      <c r="CH43" s="73"/>
      <c r="CI43" s="73"/>
      <c r="CJ43" s="73"/>
      <c r="CK43" s="73"/>
      <c r="CL43" s="73"/>
      <c r="CM43" s="73"/>
      <c r="CN43" s="73"/>
      <c r="CO43" s="73"/>
      <c r="CP43" s="73"/>
      <c r="CQ43" s="73"/>
      <c r="CR43" s="73"/>
      <c r="CS43" s="73"/>
      <c r="CT43" s="73"/>
      <c r="CU43" s="73"/>
      <c r="CV43" s="73"/>
      <c r="CW43" s="73"/>
      <c r="CX43" s="73"/>
      <c r="CY43" s="73"/>
      <c r="CZ43" s="73"/>
      <c r="DA43" s="73"/>
      <c r="DB43" s="73"/>
      <c r="DC43" s="73"/>
      <c r="DD43" s="73"/>
      <c r="DE43" s="73"/>
      <c r="DF43" s="73"/>
      <c r="DG43" s="73"/>
      <c r="DH43" s="73"/>
      <c r="DI43" s="73"/>
      <c r="DJ43" s="73"/>
      <c r="DK43" s="73"/>
      <c r="DL43" s="73"/>
      <c r="DM43" s="73"/>
      <c r="DN43" s="73"/>
      <c r="DO43" s="73"/>
      <c r="DP43" s="73"/>
      <c r="DQ43" s="73"/>
      <c r="DR43" s="73"/>
      <c r="DS43" s="73"/>
      <c r="DT43" s="73"/>
      <c r="DU43" s="73"/>
      <c r="DV43" s="73"/>
      <c r="DW43" s="73"/>
      <c r="DX43" s="73"/>
      <c r="DY43" s="73"/>
      <c r="DZ43" s="73"/>
      <c r="EA43" s="73"/>
      <c r="EB43" s="73"/>
      <c r="EC43" s="73"/>
      <c r="ED43" s="73"/>
      <c r="EE43" s="73"/>
      <c r="EF43" s="73"/>
      <c r="EG43" s="73"/>
      <c r="EH43" s="73"/>
      <c r="EI43" s="73"/>
      <c r="EJ43" s="73"/>
      <c r="EK43" s="73"/>
      <c r="EL43" s="73"/>
      <c r="EM43" s="73"/>
      <c r="EN43" s="73"/>
      <c r="EO43" s="73"/>
      <c r="EP43" s="73"/>
      <c r="EQ43" s="73"/>
      <c r="ER43" s="73"/>
      <c r="ES43" s="73"/>
      <c r="ET43" s="73"/>
      <c r="EU43" s="73"/>
      <c r="EV43" s="73"/>
      <c r="EW43" s="73"/>
      <c r="EX43" s="73"/>
      <c r="EY43" s="73"/>
      <c r="EZ43" s="73"/>
      <c r="FA43" s="73"/>
      <c r="FB43" s="73"/>
      <c r="FC43" s="73"/>
      <c r="FD43" s="73"/>
      <c r="FE43" s="73"/>
      <c r="FF43" s="73"/>
      <c r="FG43" s="73"/>
      <c r="FH43" s="73"/>
      <c r="FI43" s="73"/>
      <c r="FJ43" s="73"/>
      <c r="FK43" s="73"/>
      <c r="FL43" s="73"/>
      <c r="FM43" s="73"/>
      <c r="FN43" s="73"/>
      <c r="FO43" s="73"/>
      <c r="FP43" s="73"/>
      <c r="FQ43" s="73"/>
      <c r="FR43" s="73"/>
      <c r="FS43" s="73"/>
      <c r="FT43" s="73"/>
      <c r="FU43" s="73"/>
      <c r="FV43" s="73"/>
      <c r="FW43" s="73"/>
      <c r="FX43" s="73"/>
      <c r="FY43" s="73"/>
      <c r="FZ43" s="73"/>
      <c r="GA43" s="73"/>
      <c r="GB43" s="73"/>
      <c r="GC43" s="73"/>
      <c r="GD43" s="73"/>
      <c r="GE43" s="73"/>
      <c r="GF43" s="73"/>
      <c r="GG43" s="73"/>
      <c r="GH43" s="73"/>
      <c r="GI43" s="73"/>
      <c r="GJ43" s="73"/>
      <c r="GK43" s="73"/>
      <c r="GL43" s="73"/>
      <c r="GM43" s="73"/>
      <c r="GN43" s="73"/>
      <c r="GO43" s="73"/>
      <c r="GP43" s="73"/>
      <c r="GQ43" s="73"/>
      <c r="GR43" s="73"/>
      <c r="GS43" s="73"/>
      <c r="GT43" s="73"/>
      <c r="GU43" s="73"/>
      <c r="GV43" s="73"/>
      <c r="GW43" s="73"/>
      <c r="GX43" s="73"/>
      <c r="GY43" s="73"/>
      <c r="GZ43" s="73"/>
      <c r="HA43" s="73"/>
      <c r="HB43" s="73"/>
      <c r="HC43" s="73"/>
      <c r="HD43" s="73"/>
      <c r="HE43" s="73"/>
      <c r="HF43" s="73"/>
      <c r="HG43" s="73"/>
      <c r="HH43" s="73"/>
      <c r="HI43" s="73"/>
      <c r="HJ43" s="73"/>
      <c r="HK43" s="73"/>
      <c r="HL43" s="73"/>
      <c r="HM43" s="73"/>
      <c r="HN43" s="73"/>
      <c r="HO43" s="73"/>
      <c r="HP43" s="73"/>
      <c r="HQ43" s="73"/>
      <c r="HR43" s="73"/>
      <c r="HS43" s="73"/>
      <c r="HT43" s="73"/>
      <c r="HU43" s="73"/>
    </row>
    <row r="44" spans="1:229" ht="15.5" x14ac:dyDescent="0.35">
      <c r="A44" s="67"/>
      <c r="B44" s="73" t="s">
        <v>23</v>
      </c>
      <c r="C44" s="73"/>
      <c r="D44" s="86" t="s">
        <v>15</v>
      </c>
      <c r="E44" s="83" t="s">
        <v>32</v>
      </c>
      <c r="F44" s="73"/>
      <c r="G44" s="73"/>
      <c r="H44" s="73"/>
      <c r="I44" s="73"/>
      <c r="J44" s="73"/>
      <c r="K44" s="73"/>
      <c r="L44" s="73"/>
      <c r="M44" s="209"/>
      <c r="N44" s="208"/>
      <c r="O44" s="208"/>
      <c r="P44" s="73"/>
      <c r="Q44" s="73"/>
      <c r="R44" s="73"/>
      <c r="S44" s="73"/>
      <c r="T44" s="73"/>
      <c r="U44" s="73"/>
      <c r="V44" s="73"/>
      <c r="W44" s="73"/>
      <c r="X44" s="73"/>
      <c r="Y44" s="73"/>
      <c r="Z44" s="73"/>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c r="BE44" s="73"/>
      <c r="BF44" s="73"/>
      <c r="BG44" s="73"/>
      <c r="BH44" s="73"/>
      <c r="BI44" s="73"/>
      <c r="BJ44" s="73"/>
      <c r="BK44" s="73"/>
      <c r="BL44" s="73"/>
      <c r="BM44" s="73"/>
      <c r="BN44" s="73"/>
      <c r="BO44" s="73"/>
      <c r="BP44" s="73"/>
      <c r="BQ44" s="73"/>
      <c r="BR44" s="73"/>
      <c r="BS44" s="73"/>
      <c r="BT44" s="73"/>
      <c r="BU44" s="73"/>
      <c r="BV44" s="73"/>
      <c r="BW44" s="73"/>
      <c r="BX44" s="73"/>
      <c r="BY44" s="73"/>
      <c r="BZ44" s="73"/>
      <c r="CA44" s="73"/>
      <c r="CB44" s="73"/>
      <c r="CC44" s="73"/>
      <c r="CD44" s="73"/>
      <c r="CE44" s="73"/>
      <c r="CF44" s="73"/>
      <c r="CG44" s="73"/>
      <c r="CH44" s="73"/>
      <c r="CI44" s="73"/>
      <c r="CJ44" s="73"/>
      <c r="CK44" s="73"/>
      <c r="CL44" s="73"/>
      <c r="CM44" s="73"/>
      <c r="CN44" s="73"/>
      <c r="CO44" s="73"/>
      <c r="CP44" s="73"/>
      <c r="CQ44" s="73"/>
      <c r="CR44" s="73"/>
      <c r="CS44" s="73"/>
      <c r="CT44" s="73"/>
      <c r="CU44" s="73"/>
      <c r="CV44" s="73"/>
      <c r="CW44" s="73"/>
      <c r="CX44" s="73"/>
      <c r="CY44" s="73"/>
      <c r="CZ44" s="73"/>
      <c r="DA44" s="73"/>
      <c r="DB44" s="73"/>
      <c r="DC44" s="73"/>
      <c r="DD44" s="73"/>
      <c r="DE44" s="73"/>
      <c r="DF44" s="73"/>
      <c r="DG44" s="73"/>
      <c r="DH44" s="73"/>
      <c r="DI44" s="73"/>
      <c r="DJ44" s="73"/>
      <c r="DK44" s="73"/>
      <c r="DL44" s="73"/>
      <c r="DM44" s="73"/>
      <c r="DN44" s="73"/>
      <c r="DO44" s="73"/>
      <c r="DP44" s="73"/>
      <c r="DQ44" s="73"/>
      <c r="DR44" s="73"/>
      <c r="DS44" s="73"/>
      <c r="DT44" s="73"/>
      <c r="DU44" s="73"/>
      <c r="DV44" s="73"/>
      <c r="DW44" s="73"/>
      <c r="DX44" s="73"/>
      <c r="DY44" s="73"/>
      <c r="DZ44" s="73"/>
      <c r="EA44" s="73"/>
      <c r="EB44" s="73"/>
      <c r="EC44" s="73"/>
      <c r="ED44" s="73"/>
      <c r="EE44" s="73"/>
      <c r="EF44" s="73"/>
      <c r="EG44" s="73"/>
      <c r="EH44" s="73"/>
      <c r="EI44" s="73"/>
      <c r="EJ44" s="73"/>
      <c r="EK44" s="73"/>
      <c r="EL44" s="73"/>
      <c r="EM44" s="73"/>
      <c r="EN44" s="73"/>
      <c r="EO44" s="73"/>
      <c r="EP44" s="73"/>
      <c r="EQ44" s="73"/>
      <c r="ER44" s="73"/>
      <c r="ES44" s="73"/>
      <c r="ET44" s="73"/>
      <c r="EU44" s="73"/>
      <c r="EV44" s="73"/>
      <c r="EW44" s="73"/>
      <c r="EX44" s="73"/>
      <c r="EY44" s="73"/>
      <c r="EZ44" s="73"/>
      <c r="FA44" s="73"/>
      <c r="FB44" s="73"/>
      <c r="FC44" s="73"/>
      <c r="FD44" s="73"/>
      <c r="FE44" s="73"/>
      <c r="FF44" s="73"/>
      <c r="FG44" s="73"/>
      <c r="FH44" s="73"/>
      <c r="FI44" s="73"/>
      <c r="FJ44" s="73"/>
      <c r="FK44" s="73"/>
      <c r="FL44" s="73"/>
      <c r="FM44" s="73"/>
      <c r="FN44" s="73"/>
      <c r="FO44" s="73"/>
      <c r="FP44" s="73"/>
      <c r="FQ44" s="73"/>
      <c r="FR44" s="73"/>
      <c r="FS44" s="73"/>
      <c r="FT44" s="73"/>
      <c r="FU44" s="73"/>
      <c r="FV44" s="73"/>
      <c r="FW44" s="73"/>
      <c r="FX44" s="73"/>
      <c r="FY44" s="73"/>
      <c r="FZ44" s="73"/>
      <c r="GA44" s="73"/>
      <c r="GB44" s="73"/>
      <c r="GC44" s="73"/>
      <c r="GD44" s="73"/>
      <c r="GE44" s="73"/>
      <c r="GF44" s="73"/>
      <c r="GG44" s="73"/>
      <c r="GH44" s="73"/>
      <c r="GI44" s="73"/>
      <c r="GJ44" s="73"/>
      <c r="GK44" s="73"/>
      <c r="GL44" s="73"/>
      <c r="GM44" s="73"/>
      <c r="GN44" s="73"/>
      <c r="GO44" s="73"/>
      <c r="GP44" s="73"/>
      <c r="GQ44" s="73"/>
      <c r="GR44" s="73"/>
      <c r="GS44" s="73"/>
      <c r="GT44" s="73"/>
      <c r="GU44" s="73"/>
      <c r="GV44" s="73"/>
      <c r="GW44" s="73"/>
      <c r="GX44" s="73"/>
      <c r="GY44" s="73"/>
      <c r="GZ44" s="73"/>
      <c r="HA44" s="73"/>
      <c r="HB44" s="73"/>
      <c r="HC44" s="73"/>
      <c r="HD44" s="73"/>
      <c r="HE44" s="73"/>
      <c r="HF44" s="73"/>
      <c r="HG44" s="73"/>
      <c r="HH44" s="73"/>
      <c r="HI44" s="73"/>
      <c r="HJ44" s="73"/>
      <c r="HK44" s="73"/>
      <c r="HL44" s="73"/>
      <c r="HM44" s="73"/>
      <c r="HN44" s="73"/>
      <c r="HO44" s="73"/>
      <c r="HP44" s="73"/>
      <c r="HQ44" s="73"/>
      <c r="HR44" s="73"/>
      <c r="HS44" s="73"/>
      <c r="HT44" s="73"/>
      <c r="HU44" s="73"/>
    </row>
    <row r="45" spans="1:229" ht="15.5" x14ac:dyDescent="0.35">
      <c r="A45" s="67"/>
      <c r="B45" s="73" t="s">
        <v>58</v>
      </c>
      <c r="C45" s="73"/>
      <c r="D45" s="165" t="s">
        <v>16</v>
      </c>
      <c r="E45" s="83" t="s">
        <v>217</v>
      </c>
      <c r="F45" s="73"/>
      <c r="G45" s="73"/>
      <c r="H45" s="73"/>
      <c r="I45" s="73"/>
      <c r="J45" s="73"/>
      <c r="K45" s="73"/>
      <c r="L45" s="73"/>
      <c r="M45" s="209"/>
      <c r="N45" s="208"/>
      <c r="O45" s="208"/>
      <c r="P45" s="73"/>
      <c r="Q45" s="73"/>
      <c r="R45" s="73"/>
      <c r="S45" s="73"/>
      <c r="T45" s="73"/>
      <c r="U45" s="73"/>
      <c r="V45" s="73"/>
      <c r="W45" s="73"/>
      <c r="X45" s="73"/>
      <c r="Y45" s="73"/>
      <c r="Z45" s="73"/>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c r="BE45" s="73"/>
      <c r="BF45" s="73"/>
      <c r="BG45" s="73"/>
      <c r="BH45" s="73"/>
      <c r="BI45" s="73"/>
      <c r="BJ45" s="73"/>
      <c r="BK45" s="73"/>
      <c r="BL45" s="73"/>
      <c r="BM45" s="73"/>
      <c r="BN45" s="73"/>
      <c r="BO45" s="73"/>
      <c r="BP45" s="73"/>
      <c r="BQ45" s="73"/>
      <c r="BR45" s="73"/>
      <c r="BS45" s="73"/>
      <c r="BT45" s="73"/>
      <c r="BU45" s="73"/>
      <c r="BV45" s="73"/>
      <c r="BW45" s="73"/>
      <c r="BX45" s="73"/>
      <c r="BY45" s="73"/>
      <c r="BZ45" s="73"/>
      <c r="CA45" s="73"/>
      <c r="CB45" s="73"/>
      <c r="CC45" s="73"/>
      <c r="CD45" s="73"/>
      <c r="CE45" s="73"/>
      <c r="CF45" s="73"/>
      <c r="CG45" s="73"/>
      <c r="CH45" s="73"/>
      <c r="CI45" s="73"/>
      <c r="CJ45" s="73"/>
      <c r="CK45" s="73"/>
      <c r="CL45" s="73"/>
      <c r="CM45" s="73"/>
      <c r="CN45" s="73"/>
      <c r="CO45" s="73"/>
      <c r="CP45" s="73"/>
      <c r="CQ45" s="73"/>
      <c r="CR45" s="73"/>
      <c r="CS45" s="73"/>
      <c r="CT45" s="73"/>
      <c r="CU45" s="73"/>
      <c r="CV45" s="73"/>
      <c r="CW45" s="73"/>
      <c r="CX45" s="73"/>
      <c r="CY45" s="73"/>
      <c r="CZ45" s="73"/>
      <c r="DA45" s="73"/>
      <c r="DB45" s="73"/>
      <c r="DC45" s="73"/>
      <c r="DD45" s="73"/>
      <c r="DE45" s="73"/>
      <c r="DF45" s="73"/>
      <c r="DG45" s="73"/>
      <c r="DH45" s="73"/>
      <c r="DI45" s="73"/>
      <c r="DJ45" s="73"/>
      <c r="DK45" s="73"/>
      <c r="DL45" s="73"/>
      <c r="DM45" s="73"/>
      <c r="DN45" s="73"/>
      <c r="DO45" s="73"/>
      <c r="DP45" s="73"/>
      <c r="DQ45" s="73"/>
      <c r="DR45" s="73"/>
      <c r="DS45" s="73"/>
      <c r="DT45" s="73"/>
      <c r="DU45" s="73"/>
      <c r="DV45" s="73"/>
      <c r="DW45" s="73"/>
      <c r="DX45" s="73"/>
      <c r="DY45" s="73"/>
      <c r="DZ45" s="73"/>
      <c r="EA45" s="73"/>
      <c r="EB45" s="73"/>
      <c r="EC45" s="73"/>
      <c r="ED45" s="73"/>
      <c r="EE45" s="73"/>
      <c r="EF45" s="73"/>
      <c r="EG45" s="73"/>
      <c r="EH45" s="73"/>
      <c r="EI45" s="73"/>
      <c r="EJ45" s="73"/>
      <c r="EK45" s="73"/>
      <c r="EL45" s="73"/>
      <c r="EM45" s="73"/>
      <c r="EN45" s="73"/>
      <c r="EO45" s="73"/>
      <c r="EP45" s="73"/>
      <c r="EQ45" s="73"/>
      <c r="ER45" s="73"/>
      <c r="ES45" s="73"/>
      <c r="ET45" s="73"/>
      <c r="EU45" s="73"/>
      <c r="EV45" s="73"/>
      <c r="EW45" s="73"/>
      <c r="EX45" s="73"/>
      <c r="EY45" s="73"/>
      <c r="EZ45" s="73"/>
      <c r="FA45" s="73"/>
      <c r="FB45" s="73"/>
      <c r="FC45" s="73"/>
      <c r="FD45" s="73"/>
      <c r="FE45" s="73"/>
      <c r="FF45" s="73"/>
      <c r="FG45" s="73"/>
      <c r="FH45" s="73"/>
      <c r="FI45" s="73"/>
      <c r="FJ45" s="73"/>
      <c r="FK45" s="73"/>
      <c r="FL45" s="73"/>
      <c r="FM45" s="73"/>
      <c r="FN45" s="73"/>
      <c r="FO45" s="73"/>
      <c r="FP45" s="73"/>
      <c r="FQ45" s="73"/>
      <c r="FR45" s="73"/>
      <c r="FS45" s="73"/>
      <c r="FT45" s="73"/>
      <c r="FU45" s="73"/>
      <c r="FV45" s="73"/>
      <c r="FW45" s="73"/>
      <c r="FX45" s="73"/>
      <c r="FY45" s="73"/>
      <c r="FZ45" s="73"/>
      <c r="GA45" s="73"/>
      <c r="GB45" s="73"/>
      <c r="GC45" s="73"/>
      <c r="GD45" s="73"/>
      <c r="GE45" s="73"/>
      <c r="GF45" s="73"/>
      <c r="GG45" s="73"/>
      <c r="GH45" s="73"/>
      <c r="GI45" s="73"/>
      <c r="GJ45" s="73"/>
      <c r="GK45" s="73"/>
      <c r="GL45" s="73"/>
      <c r="GM45" s="73"/>
      <c r="GN45" s="73"/>
      <c r="GO45" s="73"/>
      <c r="GP45" s="73"/>
      <c r="GQ45" s="73"/>
      <c r="GR45" s="73"/>
      <c r="GS45" s="73"/>
      <c r="GT45" s="73"/>
      <c r="GU45" s="73"/>
      <c r="GV45" s="73"/>
      <c r="GW45" s="73"/>
      <c r="GX45" s="73"/>
      <c r="GY45" s="73"/>
      <c r="GZ45" s="73"/>
      <c r="HA45" s="73"/>
      <c r="HB45" s="73"/>
      <c r="HC45" s="73"/>
      <c r="HD45" s="73"/>
      <c r="HE45" s="73"/>
      <c r="HF45" s="73"/>
      <c r="HG45" s="73"/>
      <c r="HH45" s="73"/>
      <c r="HI45" s="73"/>
      <c r="HJ45" s="73"/>
      <c r="HK45" s="73"/>
      <c r="HL45" s="73"/>
      <c r="HM45" s="73"/>
      <c r="HN45" s="73"/>
      <c r="HO45" s="73"/>
      <c r="HP45" s="73"/>
      <c r="HQ45" s="73"/>
      <c r="HR45" s="73"/>
      <c r="HS45" s="73"/>
      <c r="HT45" s="73"/>
      <c r="HU45" s="73"/>
    </row>
    <row r="46" spans="1:229" ht="15.5" x14ac:dyDescent="0.35">
      <c r="A46" s="35"/>
      <c r="B46" s="35"/>
      <c r="C46" s="35"/>
      <c r="D46" s="166" t="s">
        <v>19</v>
      </c>
      <c r="E46" s="36" t="s">
        <v>219</v>
      </c>
      <c r="F46" s="35"/>
      <c r="G46" s="35"/>
      <c r="H46" s="35"/>
      <c r="I46" s="35"/>
      <c r="J46" s="35"/>
      <c r="K46" s="35"/>
      <c r="L46" s="35"/>
      <c r="M46" s="209"/>
      <c r="N46" s="207"/>
      <c r="O46" s="207"/>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c r="AX46" s="35"/>
      <c r="AY46" s="35"/>
      <c r="AZ46" s="35"/>
      <c r="BA46" s="35"/>
      <c r="BB46" s="35"/>
      <c r="BC46" s="35"/>
      <c r="BD46" s="35"/>
      <c r="BE46" s="35"/>
      <c r="BF46" s="35"/>
      <c r="BG46" s="35"/>
      <c r="BH46" s="35"/>
      <c r="BI46" s="35"/>
      <c r="BJ46" s="35"/>
      <c r="BK46" s="35"/>
      <c r="BL46" s="35"/>
      <c r="BM46" s="35"/>
      <c r="BN46" s="35"/>
      <c r="BO46" s="35"/>
      <c r="BP46" s="35"/>
      <c r="BQ46" s="35"/>
      <c r="BR46" s="35"/>
      <c r="BS46" s="35"/>
      <c r="BT46" s="35"/>
      <c r="BU46" s="35"/>
      <c r="BV46" s="35"/>
      <c r="BW46" s="35"/>
      <c r="BX46" s="35"/>
      <c r="BY46" s="35"/>
      <c r="BZ46" s="35"/>
      <c r="CA46" s="35"/>
      <c r="CB46" s="35"/>
      <c r="CC46" s="35"/>
      <c r="CD46" s="35"/>
      <c r="CE46" s="35"/>
      <c r="CF46" s="35"/>
      <c r="CG46" s="35"/>
      <c r="CH46" s="35"/>
      <c r="CI46" s="35"/>
      <c r="CJ46" s="35"/>
      <c r="CK46" s="35"/>
      <c r="CL46" s="35"/>
      <c r="CM46" s="35"/>
      <c r="CN46" s="35"/>
      <c r="CO46" s="35"/>
      <c r="CP46" s="35"/>
      <c r="CQ46" s="35"/>
      <c r="CR46" s="35"/>
      <c r="CS46" s="35"/>
      <c r="CT46" s="35"/>
      <c r="CU46" s="35"/>
      <c r="CV46" s="35"/>
      <c r="CW46" s="35"/>
      <c r="CX46" s="35"/>
      <c r="CY46" s="35"/>
      <c r="CZ46" s="35"/>
      <c r="DA46" s="35"/>
      <c r="DB46" s="35"/>
      <c r="DC46" s="35"/>
      <c r="DD46" s="35"/>
      <c r="DE46" s="35"/>
      <c r="DF46" s="35"/>
      <c r="DG46" s="35"/>
      <c r="DH46" s="35"/>
      <c r="DI46" s="35"/>
      <c r="DJ46" s="35"/>
      <c r="DK46" s="35"/>
      <c r="DL46" s="35"/>
      <c r="DM46" s="35"/>
      <c r="DN46" s="35"/>
      <c r="DO46" s="35"/>
      <c r="DP46" s="35"/>
      <c r="DQ46" s="35"/>
      <c r="DR46" s="35"/>
      <c r="DS46" s="35"/>
      <c r="DT46" s="35"/>
      <c r="DU46" s="35"/>
      <c r="DV46" s="35"/>
      <c r="DW46" s="35"/>
      <c r="DX46" s="35"/>
      <c r="DY46" s="35"/>
      <c r="DZ46" s="35"/>
      <c r="EA46" s="35"/>
      <c r="EB46" s="35"/>
      <c r="EC46" s="35"/>
      <c r="ED46" s="35"/>
      <c r="EE46" s="35"/>
      <c r="EF46" s="35"/>
      <c r="EG46" s="35"/>
      <c r="EH46" s="35"/>
      <c r="EI46" s="35"/>
      <c r="EJ46" s="35"/>
      <c r="EK46" s="35"/>
      <c r="EL46" s="35"/>
      <c r="EM46" s="35"/>
      <c r="EN46" s="35"/>
      <c r="EO46" s="35"/>
      <c r="EP46" s="35"/>
      <c r="EQ46" s="35"/>
      <c r="ER46" s="35"/>
      <c r="ES46" s="35"/>
      <c r="ET46" s="35"/>
      <c r="EU46" s="35"/>
      <c r="EV46" s="35"/>
      <c r="EW46" s="35"/>
      <c r="EX46" s="35"/>
      <c r="EY46" s="35"/>
      <c r="EZ46" s="35"/>
      <c r="FA46" s="35"/>
      <c r="FB46" s="35"/>
      <c r="FC46" s="35"/>
      <c r="FD46" s="35"/>
      <c r="FE46" s="35"/>
      <c r="FF46" s="35"/>
      <c r="FG46" s="35"/>
      <c r="FH46" s="35"/>
      <c r="FI46" s="35"/>
      <c r="FJ46" s="35"/>
      <c r="FK46" s="35"/>
      <c r="FL46" s="35"/>
      <c r="FM46" s="35"/>
      <c r="FN46" s="35"/>
      <c r="FO46" s="35"/>
      <c r="FP46" s="35"/>
      <c r="FQ46" s="35"/>
      <c r="FR46" s="35"/>
      <c r="FS46" s="35"/>
      <c r="FT46" s="35"/>
      <c r="FU46" s="35"/>
      <c r="FV46" s="35"/>
      <c r="FW46" s="35"/>
      <c r="FX46" s="35"/>
      <c r="FY46" s="35"/>
      <c r="FZ46" s="35"/>
      <c r="GA46" s="35"/>
      <c r="GB46" s="35"/>
      <c r="GC46" s="35"/>
      <c r="GD46" s="35"/>
      <c r="GE46" s="35"/>
      <c r="GF46" s="35"/>
      <c r="GG46" s="35"/>
      <c r="GH46" s="35"/>
      <c r="GI46" s="35"/>
      <c r="GJ46" s="35"/>
      <c r="GK46" s="35"/>
      <c r="GL46" s="35"/>
      <c r="GM46" s="35"/>
      <c r="GN46" s="35"/>
      <c r="GO46" s="35"/>
      <c r="GP46" s="35"/>
      <c r="GQ46" s="35"/>
      <c r="GR46" s="35"/>
      <c r="GS46" s="35"/>
      <c r="GT46" s="35"/>
      <c r="GU46" s="35"/>
      <c r="GV46" s="35"/>
      <c r="GW46" s="35"/>
      <c r="GX46" s="35"/>
      <c r="GY46" s="35"/>
      <c r="GZ46" s="35"/>
      <c r="HA46" s="35"/>
      <c r="HB46" s="35"/>
      <c r="HC46" s="35"/>
      <c r="HD46" s="35"/>
      <c r="HE46" s="35"/>
      <c r="HF46" s="35"/>
      <c r="HG46" s="35"/>
      <c r="HH46" s="35"/>
      <c r="HI46" s="35"/>
      <c r="HJ46" s="35"/>
      <c r="HK46" s="35"/>
      <c r="HL46" s="35"/>
      <c r="HM46" s="35"/>
      <c r="HN46" s="35"/>
      <c r="HO46" s="35"/>
      <c r="HP46" s="35"/>
      <c r="HQ46" s="35"/>
      <c r="HR46" s="35"/>
      <c r="HS46" s="35"/>
      <c r="HT46" s="35"/>
      <c r="HU46" s="35"/>
    </row>
    <row r="47" spans="1:229" ht="15.5" x14ac:dyDescent="0.35">
      <c r="A47" s="26"/>
      <c r="E47" s="25" t="s">
        <v>218</v>
      </c>
      <c r="M47" s="209"/>
      <c r="N47" s="207"/>
      <c r="O47" s="207"/>
    </row>
    <row r="48" spans="1:229" ht="16" thickBot="1" x14ac:dyDescent="0.4">
      <c r="A48" s="26"/>
      <c r="E48" s="25" t="s">
        <v>220</v>
      </c>
      <c r="M48" s="209"/>
      <c r="N48" s="207"/>
      <c r="O48" s="207"/>
    </row>
    <row r="49" spans="1:229" x14ac:dyDescent="0.35">
      <c r="A49" s="26"/>
      <c r="C49" s="46"/>
      <c r="F49" s="46"/>
      <c r="G49" s="46"/>
      <c r="H49" s="46"/>
      <c r="I49" s="46"/>
      <c r="J49" s="46"/>
      <c r="K49" s="46"/>
      <c r="L49" s="46"/>
      <c r="M49" s="210"/>
      <c r="N49" s="207"/>
      <c r="O49" s="207"/>
      <c r="X49" s="219" t="str">
        <f>IF(Sportstättenaufstellung!$B51="","",_xlfn.XLOOKUP(Sportstättenaufstellung!$B51,$N$63:$T$63,$N$69:$T$69))</f>
        <v/>
      </c>
      <c r="Y49" s="220"/>
      <c r="Z49" s="221" t="str">
        <f>IF(Sportstättenaufstellung!$B51="","",_xlfn.XLOOKUP(Sportstättenaufstellung!$B51,$N$63:$T$63,$N$70:$T$70))</f>
        <v/>
      </c>
      <c r="AA49" s="47"/>
      <c r="AB49" s="26"/>
      <c r="AC49" s="47"/>
      <c r="AD49" s="48"/>
      <c r="AE49" s="47"/>
      <c r="AF49" s="47"/>
      <c r="AG49" s="49"/>
      <c r="AH49" s="26"/>
      <c r="AI49" s="49"/>
      <c r="AJ49" s="49"/>
      <c r="AK49" s="47"/>
      <c r="AL49" s="47"/>
      <c r="AM49" s="49"/>
    </row>
    <row r="50" spans="1:229" ht="15.5" x14ac:dyDescent="0.35">
      <c r="A50" s="67"/>
      <c r="B50" s="73"/>
      <c r="C50" s="73"/>
      <c r="D50" s="73"/>
      <c r="E50" s="83"/>
      <c r="F50" s="73"/>
      <c r="G50" s="73"/>
      <c r="H50" s="73"/>
      <c r="I50" s="73"/>
      <c r="J50" s="73"/>
      <c r="K50" s="73"/>
      <c r="L50" s="73"/>
      <c r="M50" s="208"/>
      <c r="N50" s="208"/>
      <c r="O50" s="208"/>
      <c r="P50" s="73"/>
      <c r="Q50" s="73"/>
      <c r="R50" s="73"/>
      <c r="S50" s="73"/>
      <c r="T50" s="73"/>
      <c r="U50" s="73"/>
      <c r="V50" s="73"/>
      <c r="W50" s="73"/>
      <c r="X50" s="222" t="str">
        <f>IF(Sportstättenaufstellung!$B52="","",_xlfn.XLOOKUP(Sportstättenaufstellung!$B52,$N$63:$T$63,$N$69:$T$69))</f>
        <v/>
      </c>
      <c r="Y50" s="74"/>
      <c r="Z50" s="223" t="str">
        <f>IF(Sportstättenaufstellung!$B52="","",_xlfn.XLOOKUP(Sportstättenaufstellung!$B52,$N$63:$T$63,$N$70:$T$70))</f>
        <v/>
      </c>
      <c r="AA50" s="74"/>
      <c r="AB50" s="67"/>
      <c r="AC50" s="74"/>
      <c r="AD50" s="48"/>
      <c r="AE50" s="74"/>
      <c r="AF50" s="74"/>
      <c r="AG50" s="48"/>
      <c r="AH50" s="67"/>
      <c r="AI50" s="48"/>
      <c r="AJ50" s="48"/>
      <c r="AK50" s="74"/>
      <c r="AL50" s="74"/>
      <c r="AM50" s="48"/>
      <c r="AN50" s="73"/>
      <c r="AO50" s="73"/>
      <c r="AP50" s="73"/>
      <c r="AQ50" s="73"/>
      <c r="AR50" s="73"/>
      <c r="AS50" s="73"/>
      <c r="AT50" s="73"/>
      <c r="AU50" s="73"/>
      <c r="AV50" s="73"/>
      <c r="AW50" s="73"/>
      <c r="AX50" s="73"/>
      <c r="AY50" s="73"/>
      <c r="AZ50" s="73"/>
      <c r="BA50" s="73"/>
      <c r="BB50" s="73"/>
      <c r="BC50" s="73"/>
      <c r="BD50" s="73"/>
      <c r="BE50" s="73"/>
      <c r="BF50" s="73"/>
      <c r="BG50" s="73"/>
      <c r="BH50" s="73"/>
      <c r="BI50" s="73"/>
      <c r="BJ50" s="73"/>
      <c r="BK50" s="73"/>
      <c r="BL50" s="73"/>
      <c r="BM50" s="73"/>
      <c r="BN50" s="73"/>
      <c r="BO50" s="73"/>
      <c r="BP50" s="73"/>
      <c r="BQ50" s="73"/>
      <c r="BR50" s="73"/>
      <c r="BS50" s="73"/>
      <c r="BT50" s="73"/>
      <c r="BU50" s="73"/>
      <c r="BV50" s="73"/>
      <c r="BW50" s="73"/>
      <c r="BX50" s="73"/>
      <c r="BY50" s="73"/>
      <c r="BZ50" s="73"/>
      <c r="CA50" s="73"/>
      <c r="CB50" s="73"/>
      <c r="CC50" s="73"/>
      <c r="CD50" s="73"/>
      <c r="CE50" s="73"/>
      <c r="CF50" s="73"/>
      <c r="CG50" s="73"/>
      <c r="CH50" s="73"/>
      <c r="CI50" s="73"/>
      <c r="CJ50" s="73"/>
      <c r="CK50" s="73"/>
      <c r="CL50" s="73"/>
      <c r="CM50" s="73"/>
      <c r="CN50" s="73"/>
      <c r="CO50" s="73"/>
      <c r="CP50" s="73"/>
      <c r="CQ50" s="73"/>
      <c r="CR50" s="73"/>
      <c r="CS50" s="73"/>
      <c r="CT50" s="73"/>
      <c r="CU50" s="73"/>
      <c r="CV50" s="73"/>
      <c r="CW50" s="73"/>
      <c r="CX50" s="73"/>
      <c r="CY50" s="73"/>
      <c r="CZ50" s="73"/>
      <c r="DA50" s="73"/>
      <c r="DB50" s="73"/>
      <c r="DC50" s="73"/>
      <c r="DD50" s="73"/>
      <c r="DE50" s="73"/>
      <c r="DF50" s="73"/>
      <c r="DG50" s="73"/>
      <c r="DH50" s="73"/>
      <c r="DI50" s="73"/>
      <c r="DJ50" s="73"/>
      <c r="DK50" s="73"/>
      <c r="DL50" s="73"/>
      <c r="DM50" s="73"/>
      <c r="DN50" s="73"/>
      <c r="DO50" s="73"/>
      <c r="DP50" s="73"/>
      <c r="DQ50" s="73"/>
      <c r="DR50" s="73"/>
      <c r="DS50" s="73"/>
      <c r="DT50" s="73"/>
      <c r="DU50" s="73"/>
      <c r="DV50" s="73"/>
      <c r="DW50" s="73"/>
      <c r="DX50" s="73"/>
      <c r="DY50" s="73"/>
      <c r="DZ50" s="73"/>
      <c r="EA50" s="73"/>
      <c r="EB50" s="73"/>
      <c r="EC50" s="73"/>
      <c r="ED50" s="73"/>
      <c r="EE50" s="73"/>
      <c r="EF50" s="73"/>
      <c r="EG50" s="73"/>
      <c r="EH50" s="73"/>
      <c r="EI50" s="73"/>
      <c r="EJ50" s="73"/>
      <c r="EK50" s="73"/>
      <c r="EL50" s="73"/>
      <c r="EM50" s="73"/>
      <c r="EN50" s="73"/>
      <c r="EO50" s="73"/>
      <c r="EP50" s="73"/>
      <c r="EQ50" s="73"/>
      <c r="ER50" s="73"/>
      <c r="ES50" s="73"/>
      <c r="ET50" s="73"/>
      <c r="EU50" s="73"/>
      <c r="EV50" s="73"/>
      <c r="EW50" s="73"/>
      <c r="EX50" s="73"/>
      <c r="EY50" s="73"/>
      <c r="EZ50" s="73"/>
      <c r="FA50" s="73"/>
      <c r="FB50" s="73"/>
      <c r="FC50" s="73"/>
      <c r="FD50" s="73"/>
      <c r="FE50" s="73"/>
      <c r="FF50" s="73"/>
      <c r="FG50" s="73"/>
      <c r="FH50" s="73"/>
      <c r="FI50" s="73"/>
      <c r="FJ50" s="73"/>
      <c r="FK50" s="73"/>
      <c r="FL50" s="73"/>
      <c r="FM50" s="73"/>
      <c r="FN50" s="73"/>
      <c r="FO50" s="73"/>
      <c r="FP50" s="73"/>
      <c r="FQ50" s="73"/>
      <c r="FR50" s="73"/>
      <c r="FS50" s="73"/>
      <c r="FT50" s="73"/>
      <c r="FU50" s="73"/>
      <c r="FV50" s="73"/>
      <c r="FW50" s="73"/>
      <c r="FX50" s="73"/>
      <c r="FY50" s="73"/>
      <c r="FZ50" s="73"/>
      <c r="GA50" s="73"/>
      <c r="GB50" s="73"/>
      <c r="GC50" s="73"/>
      <c r="GD50" s="73"/>
      <c r="GE50" s="73"/>
      <c r="GF50" s="73"/>
      <c r="GG50" s="73"/>
      <c r="GH50" s="73"/>
      <c r="GI50" s="73"/>
      <c r="GJ50" s="73"/>
      <c r="GK50" s="73"/>
      <c r="GL50" s="73"/>
      <c r="GM50" s="73"/>
      <c r="GN50" s="73"/>
      <c r="GO50" s="73"/>
      <c r="GP50" s="73"/>
      <c r="GQ50" s="73"/>
      <c r="GR50" s="73"/>
      <c r="GS50" s="73"/>
      <c r="GT50" s="73"/>
      <c r="GU50" s="73"/>
      <c r="GV50" s="73"/>
      <c r="GW50" s="73"/>
      <c r="GX50" s="73"/>
      <c r="GY50" s="73"/>
      <c r="GZ50" s="73"/>
      <c r="HA50" s="73"/>
      <c r="HB50" s="73"/>
      <c r="HC50" s="73"/>
      <c r="HD50" s="73"/>
      <c r="HE50" s="73"/>
      <c r="HF50" s="73"/>
      <c r="HG50" s="73"/>
      <c r="HH50" s="73"/>
      <c r="HI50" s="73"/>
      <c r="HJ50" s="73"/>
      <c r="HK50" s="73"/>
      <c r="HL50" s="73"/>
      <c r="HM50" s="73"/>
      <c r="HN50" s="73"/>
      <c r="HO50" s="73"/>
      <c r="HP50" s="73"/>
      <c r="HQ50" s="73"/>
      <c r="HR50" s="73"/>
      <c r="HS50" s="73"/>
      <c r="HT50" s="73"/>
      <c r="HU50" s="73"/>
    </row>
    <row r="51" spans="1:229" ht="15.5" x14ac:dyDescent="0.35">
      <c r="A51" s="67"/>
      <c r="B51" s="73"/>
      <c r="C51" s="73"/>
      <c r="D51" s="73"/>
      <c r="E51" s="83"/>
      <c r="F51" s="73"/>
      <c r="G51" s="73"/>
      <c r="H51" s="73"/>
      <c r="I51" s="73"/>
      <c r="J51" s="73"/>
      <c r="K51" s="73"/>
      <c r="L51" s="73"/>
      <c r="M51" s="208"/>
      <c r="N51" s="208"/>
      <c r="O51" s="208"/>
      <c r="P51" s="73"/>
      <c r="Q51" s="73"/>
      <c r="R51" s="73"/>
      <c r="S51" s="73"/>
      <c r="T51" s="73"/>
      <c r="U51" s="73"/>
      <c r="V51" s="73"/>
      <c r="W51" s="73"/>
      <c r="X51" s="222" t="str">
        <f>IF(Sportstättenaufstellung!$B53="","",_xlfn.XLOOKUP(Sportstättenaufstellung!$B53,$N$63:$T$63,$N$69:$T$69))</f>
        <v/>
      </c>
      <c r="Y51" s="74"/>
      <c r="Z51" s="223" t="str">
        <f>IF(Sportstättenaufstellung!$B53="","",_xlfn.XLOOKUP(Sportstättenaufstellung!$B53,$N$63:$T$63,$N$70:$T$70))</f>
        <v/>
      </c>
      <c r="AA51" s="74"/>
      <c r="AB51" s="67"/>
      <c r="AC51" s="74"/>
      <c r="AD51" s="48"/>
      <c r="AE51" s="74"/>
      <c r="AF51" s="74"/>
      <c r="AG51" s="48"/>
      <c r="AH51" s="67"/>
      <c r="AI51" s="48"/>
      <c r="AJ51" s="48"/>
      <c r="AK51" s="74"/>
      <c r="AL51" s="74"/>
      <c r="AM51" s="48"/>
      <c r="AN51" s="73"/>
      <c r="AO51" s="73"/>
      <c r="AP51" s="73"/>
      <c r="AQ51" s="73"/>
      <c r="AR51" s="73"/>
      <c r="AS51" s="73"/>
      <c r="AT51" s="73"/>
      <c r="AU51" s="73"/>
      <c r="AV51" s="73"/>
      <c r="AW51" s="73"/>
      <c r="AX51" s="73"/>
      <c r="AY51" s="73"/>
      <c r="AZ51" s="73"/>
      <c r="BA51" s="73"/>
      <c r="BB51" s="73"/>
      <c r="BC51" s="73"/>
      <c r="BD51" s="73"/>
      <c r="BE51" s="73"/>
      <c r="BF51" s="73"/>
      <c r="BG51" s="73"/>
      <c r="BH51" s="73"/>
      <c r="BI51" s="73"/>
      <c r="BJ51" s="73"/>
      <c r="BK51" s="73"/>
      <c r="BL51" s="73"/>
      <c r="BM51" s="73"/>
      <c r="BN51" s="73"/>
      <c r="BO51" s="73"/>
      <c r="BP51" s="73"/>
      <c r="BQ51" s="73"/>
      <c r="BR51" s="73"/>
      <c r="BS51" s="73"/>
      <c r="BT51" s="73"/>
      <c r="BU51" s="73"/>
      <c r="BV51" s="73"/>
      <c r="BW51" s="73"/>
      <c r="BX51" s="73"/>
      <c r="BY51" s="73"/>
      <c r="BZ51" s="73"/>
      <c r="CA51" s="73"/>
      <c r="CB51" s="73"/>
      <c r="CC51" s="73"/>
      <c r="CD51" s="73"/>
      <c r="CE51" s="73"/>
      <c r="CF51" s="73"/>
      <c r="CG51" s="73"/>
      <c r="CH51" s="73"/>
      <c r="CI51" s="73"/>
      <c r="CJ51" s="73"/>
      <c r="CK51" s="73"/>
      <c r="CL51" s="73"/>
      <c r="CM51" s="73"/>
      <c r="CN51" s="73"/>
      <c r="CO51" s="73"/>
      <c r="CP51" s="73"/>
      <c r="CQ51" s="73"/>
      <c r="CR51" s="73"/>
      <c r="CS51" s="73"/>
      <c r="CT51" s="73"/>
      <c r="CU51" s="73"/>
      <c r="CV51" s="73"/>
      <c r="CW51" s="73"/>
      <c r="CX51" s="73"/>
      <c r="CY51" s="73"/>
      <c r="CZ51" s="73"/>
      <c r="DA51" s="73"/>
      <c r="DB51" s="73"/>
      <c r="DC51" s="73"/>
      <c r="DD51" s="73"/>
      <c r="DE51" s="73"/>
      <c r="DF51" s="73"/>
      <c r="DG51" s="73"/>
      <c r="DH51" s="73"/>
      <c r="DI51" s="73"/>
      <c r="DJ51" s="73"/>
      <c r="DK51" s="73"/>
      <c r="DL51" s="73"/>
      <c r="DM51" s="73"/>
      <c r="DN51" s="73"/>
      <c r="DO51" s="73"/>
      <c r="DP51" s="73"/>
      <c r="DQ51" s="73"/>
      <c r="DR51" s="73"/>
      <c r="DS51" s="73"/>
      <c r="DT51" s="73"/>
      <c r="DU51" s="73"/>
      <c r="DV51" s="73"/>
      <c r="DW51" s="73"/>
      <c r="DX51" s="73"/>
      <c r="DY51" s="73"/>
      <c r="DZ51" s="73"/>
      <c r="EA51" s="73"/>
      <c r="EB51" s="73"/>
      <c r="EC51" s="73"/>
      <c r="ED51" s="73"/>
      <c r="EE51" s="73"/>
      <c r="EF51" s="73"/>
      <c r="EG51" s="73"/>
      <c r="EH51" s="73"/>
      <c r="EI51" s="73"/>
      <c r="EJ51" s="73"/>
      <c r="EK51" s="73"/>
      <c r="EL51" s="73"/>
      <c r="EM51" s="73"/>
      <c r="EN51" s="73"/>
      <c r="EO51" s="73"/>
      <c r="EP51" s="73"/>
      <c r="EQ51" s="73"/>
      <c r="ER51" s="73"/>
      <c r="ES51" s="73"/>
      <c r="ET51" s="73"/>
      <c r="EU51" s="73"/>
      <c r="EV51" s="73"/>
      <c r="EW51" s="73"/>
      <c r="EX51" s="73"/>
      <c r="EY51" s="73"/>
      <c r="EZ51" s="73"/>
      <c r="FA51" s="73"/>
      <c r="FB51" s="73"/>
      <c r="FC51" s="73"/>
      <c r="FD51" s="73"/>
      <c r="FE51" s="73"/>
      <c r="FF51" s="73"/>
      <c r="FG51" s="73"/>
      <c r="FH51" s="73"/>
      <c r="FI51" s="73"/>
      <c r="FJ51" s="73"/>
      <c r="FK51" s="73"/>
      <c r="FL51" s="73"/>
      <c r="FM51" s="73"/>
      <c r="FN51" s="73"/>
      <c r="FO51" s="73"/>
      <c r="FP51" s="73"/>
      <c r="FQ51" s="73"/>
      <c r="FR51" s="73"/>
      <c r="FS51" s="73"/>
      <c r="FT51" s="73"/>
      <c r="FU51" s="73"/>
      <c r="FV51" s="73"/>
      <c r="FW51" s="73"/>
      <c r="FX51" s="73"/>
      <c r="FY51" s="73"/>
      <c r="FZ51" s="73"/>
      <c r="GA51" s="73"/>
      <c r="GB51" s="73"/>
      <c r="GC51" s="73"/>
      <c r="GD51" s="73"/>
      <c r="GE51" s="73"/>
      <c r="GF51" s="73"/>
      <c r="GG51" s="73"/>
      <c r="GH51" s="73"/>
      <c r="GI51" s="73"/>
      <c r="GJ51" s="73"/>
      <c r="GK51" s="73"/>
      <c r="GL51" s="73"/>
      <c r="GM51" s="73"/>
      <c r="GN51" s="73"/>
      <c r="GO51" s="73"/>
      <c r="GP51" s="73"/>
      <c r="GQ51" s="73"/>
      <c r="GR51" s="73"/>
      <c r="GS51" s="73"/>
      <c r="GT51" s="73"/>
      <c r="GU51" s="73"/>
      <c r="GV51" s="73"/>
      <c r="GW51" s="73"/>
      <c r="GX51" s="73"/>
      <c r="GY51" s="73"/>
      <c r="GZ51" s="73"/>
      <c r="HA51" s="73"/>
      <c r="HB51" s="73"/>
      <c r="HC51" s="73"/>
      <c r="HD51" s="73"/>
      <c r="HE51" s="73"/>
      <c r="HF51" s="73"/>
      <c r="HG51" s="73"/>
      <c r="HH51" s="73"/>
      <c r="HI51" s="73"/>
      <c r="HJ51" s="73"/>
      <c r="HK51" s="73"/>
      <c r="HL51" s="73"/>
      <c r="HM51" s="73"/>
      <c r="HN51" s="73"/>
      <c r="HO51" s="73"/>
      <c r="HP51" s="73"/>
      <c r="HQ51" s="73"/>
      <c r="HR51" s="73"/>
      <c r="HS51" s="73"/>
      <c r="HT51" s="73"/>
      <c r="HU51" s="73"/>
    </row>
    <row r="52" spans="1:229" ht="15.5" x14ac:dyDescent="0.35">
      <c r="A52" s="67"/>
      <c r="B52" s="73"/>
      <c r="C52" s="73"/>
      <c r="D52" s="73"/>
      <c r="E52" s="83"/>
      <c r="F52" s="73"/>
      <c r="G52" s="73"/>
      <c r="H52" s="73"/>
      <c r="I52" s="73"/>
      <c r="J52" s="73"/>
      <c r="K52" s="73"/>
      <c r="L52" s="73"/>
      <c r="M52" s="208"/>
      <c r="N52" s="208"/>
      <c r="O52" s="208"/>
      <c r="P52" s="73"/>
      <c r="Q52" s="73"/>
      <c r="R52" s="73"/>
      <c r="S52" s="73"/>
      <c r="T52" s="73"/>
      <c r="U52" s="73"/>
      <c r="V52" s="73"/>
      <c r="W52" s="73"/>
      <c r="X52" s="222" t="str">
        <f>IF(Sportstättenaufstellung!$B54="","",_xlfn.XLOOKUP(Sportstättenaufstellung!$B54,$N$63:$T$63,$N$69:$T$69))</f>
        <v/>
      </c>
      <c r="Y52" s="74"/>
      <c r="Z52" s="223" t="str">
        <f>IF(Sportstättenaufstellung!$B54="","",_xlfn.XLOOKUP(Sportstättenaufstellung!$B54,$N$63:$T$63,$N$70:$T$70))</f>
        <v/>
      </c>
      <c r="AA52" s="74"/>
      <c r="AB52" s="67"/>
      <c r="AC52" s="74"/>
      <c r="AD52" s="48"/>
      <c r="AE52" s="74"/>
      <c r="AF52" s="74"/>
      <c r="AG52" s="48"/>
      <c r="AH52" s="67"/>
      <c r="AI52" s="48"/>
      <c r="AJ52" s="48"/>
      <c r="AK52" s="74"/>
      <c r="AL52" s="74"/>
      <c r="AM52" s="48"/>
      <c r="AN52" s="73"/>
      <c r="AO52" s="73"/>
      <c r="AP52" s="73"/>
      <c r="AQ52" s="73"/>
      <c r="AR52" s="73"/>
      <c r="AS52" s="73"/>
      <c r="AT52" s="73"/>
      <c r="AU52" s="73"/>
      <c r="AV52" s="73"/>
      <c r="AW52" s="73"/>
      <c r="AX52" s="73"/>
      <c r="AY52" s="73"/>
      <c r="AZ52" s="73"/>
      <c r="BA52" s="73"/>
      <c r="BB52" s="73"/>
      <c r="BC52" s="73"/>
      <c r="BD52" s="73"/>
      <c r="BE52" s="73"/>
      <c r="BF52" s="73"/>
      <c r="BG52" s="73"/>
      <c r="BH52" s="73"/>
      <c r="BI52" s="73"/>
      <c r="BJ52" s="73"/>
      <c r="BK52" s="73"/>
      <c r="BL52" s="73"/>
      <c r="BM52" s="73"/>
      <c r="BN52" s="73"/>
      <c r="BO52" s="73"/>
      <c r="BP52" s="73"/>
      <c r="BQ52" s="73"/>
      <c r="BR52" s="73"/>
      <c r="BS52" s="73"/>
      <c r="BT52" s="73"/>
      <c r="BU52" s="73"/>
      <c r="BV52" s="73"/>
      <c r="BW52" s="73"/>
      <c r="BX52" s="73"/>
      <c r="BY52" s="73"/>
      <c r="BZ52" s="73"/>
      <c r="CA52" s="73"/>
      <c r="CB52" s="73"/>
      <c r="CC52" s="73"/>
      <c r="CD52" s="73"/>
      <c r="CE52" s="73"/>
      <c r="CF52" s="73"/>
      <c r="CG52" s="73"/>
      <c r="CH52" s="73"/>
      <c r="CI52" s="73"/>
      <c r="CJ52" s="73"/>
      <c r="CK52" s="73"/>
      <c r="CL52" s="73"/>
      <c r="CM52" s="73"/>
      <c r="CN52" s="73"/>
      <c r="CO52" s="73"/>
      <c r="CP52" s="73"/>
      <c r="CQ52" s="73"/>
      <c r="CR52" s="73"/>
      <c r="CS52" s="73"/>
      <c r="CT52" s="73"/>
      <c r="CU52" s="73"/>
      <c r="CV52" s="73"/>
      <c r="CW52" s="73"/>
      <c r="CX52" s="73"/>
      <c r="CY52" s="73"/>
      <c r="CZ52" s="73"/>
      <c r="DA52" s="73"/>
      <c r="DB52" s="73"/>
      <c r="DC52" s="73"/>
      <c r="DD52" s="73"/>
      <c r="DE52" s="73"/>
      <c r="DF52" s="73"/>
      <c r="DG52" s="73"/>
      <c r="DH52" s="73"/>
      <c r="DI52" s="73"/>
      <c r="DJ52" s="73"/>
      <c r="DK52" s="73"/>
      <c r="DL52" s="73"/>
      <c r="DM52" s="73"/>
      <c r="DN52" s="73"/>
      <c r="DO52" s="73"/>
      <c r="DP52" s="73"/>
      <c r="DQ52" s="73"/>
      <c r="DR52" s="73"/>
      <c r="DS52" s="73"/>
      <c r="DT52" s="73"/>
      <c r="DU52" s="73"/>
      <c r="DV52" s="73"/>
      <c r="DW52" s="73"/>
      <c r="DX52" s="73"/>
      <c r="DY52" s="73"/>
      <c r="DZ52" s="73"/>
      <c r="EA52" s="73"/>
      <c r="EB52" s="73"/>
      <c r="EC52" s="73"/>
      <c r="ED52" s="73"/>
      <c r="EE52" s="73"/>
      <c r="EF52" s="73"/>
      <c r="EG52" s="73"/>
      <c r="EH52" s="73"/>
      <c r="EI52" s="73"/>
      <c r="EJ52" s="73"/>
      <c r="EK52" s="73"/>
      <c r="EL52" s="73"/>
      <c r="EM52" s="73"/>
      <c r="EN52" s="73"/>
      <c r="EO52" s="73"/>
      <c r="EP52" s="73"/>
      <c r="EQ52" s="73"/>
      <c r="ER52" s="73"/>
      <c r="ES52" s="73"/>
      <c r="ET52" s="73"/>
      <c r="EU52" s="73"/>
      <c r="EV52" s="73"/>
      <c r="EW52" s="73"/>
      <c r="EX52" s="73"/>
      <c r="EY52" s="73"/>
      <c r="EZ52" s="73"/>
      <c r="FA52" s="73"/>
      <c r="FB52" s="73"/>
      <c r="FC52" s="73"/>
      <c r="FD52" s="73"/>
      <c r="FE52" s="73"/>
      <c r="FF52" s="73"/>
      <c r="FG52" s="73"/>
      <c r="FH52" s="73"/>
      <c r="FI52" s="73"/>
      <c r="FJ52" s="73"/>
      <c r="FK52" s="73"/>
      <c r="FL52" s="73"/>
      <c r="FM52" s="73"/>
      <c r="FN52" s="73"/>
      <c r="FO52" s="73"/>
      <c r="FP52" s="73"/>
      <c r="FQ52" s="73"/>
      <c r="FR52" s="73"/>
      <c r="FS52" s="73"/>
      <c r="FT52" s="73"/>
      <c r="FU52" s="73"/>
      <c r="FV52" s="73"/>
      <c r="FW52" s="73"/>
      <c r="FX52" s="73"/>
      <c r="FY52" s="73"/>
      <c r="FZ52" s="73"/>
      <c r="GA52" s="73"/>
      <c r="GB52" s="73"/>
      <c r="GC52" s="73"/>
      <c r="GD52" s="73"/>
      <c r="GE52" s="73"/>
      <c r="GF52" s="73"/>
      <c r="GG52" s="73"/>
      <c r="GH52" s="73"/>
      <c r="GI52" s="73"/>
      <c r="GJ52" s="73"/>
      <c r="GK52" s="73"/>
      <c r="GL52" s="73"/>
      <c r="GM52" s="73"/>
      <c r="GN52" s="73"/>
      <c r="GO52" s="73"/>
      <c r="GP52" s="73"/>
      <c r="GQ52" s="73"/>
      <c r="GR52" s="73"/>
      <c r="GS52" s="73"/>
      <c r="GT52" s="73"/>
      <c r="GU52" s="73"/>
      <c r="GV52" s="73"/>
      <c r="GW52" s="73"/>
      <c r="GX52" s="73"/>
      <c r="GY52" s="73"/>
      <c r="GZ52" s="73"/>
      <c r="HA52" s="73"/>
      <c r="HB52" s="73"/>
      <c r="HC52" s="73"/>
      <c r="HD52" s="73"/>
      <c r="HE52" s="73"/>
      <c r="HF52" s="73"/>
      <c r="HG52" s="73"/>
      <c r="HH52" s="73"/>
      <c r="HI52" s="73"/>
      <c r="HJ52" s="73"/>
      <c r="HK52" s="73"/>
      <c r="HL52" s="73"/>
      <c r="HM52" s="73"/>
      <c r="HN52" s="73"/>
      <c r="HO52" s="73"/>
      <c r="HP52" s="73"/>
      <c r="HQ52" s="73"/>
      <c r="HR52" s="73"/>
      <c r="HS52" s="73"/>
      <c r="HT52" s="73"/>
      <c r="HU52" s="73"/>
    </row>
    <row r="53" spans="1:229" ht="15.5" x14ac:dyDescent="0.35">
      <c r="A53" s="67"/>
      <c r="B53" s="73"/>
      <c r="C53" s="73"/>
      <c r="D53" s="73"/>
      <c r="E53" s="83"/>
      <c r="F53" s="73"/>
      <c r="G53" s="73"/>
      <c r="H53" s="73"/>
      <c r="I53" s="73"/>
      <c r="J53" s="73"/>
      <c r="K53" s="73"/>
      <c r="L53" s="73"/>
      <c r="M53" s="208"/>
      <c r="N53" s="208"/>
      <c r="O53" s="208"/>
      <c r="P53" s="73"/>
      <c r="Q53" s="73"/>
      <c r="R53" s="73"/>
      <c r="S53" s="73"/>
      <c r="T53" s="73"/>
      <c r="U53" s="73"/>
      <c r="V53" s="73"/>
      <c r="W53" s="73"/>
      <c r="X53" s="222" t="str">
        <f>IF(Sportstättenaufstellung!$B55="","",_xlfn.XLOOKUP(Sportstättenaufstellung!$B55,$N$63:$T$63,$N$69:$T$69))</f>
        <v/>
      </c>
      <c r="Y53" s="74"/>
      <c r="Z53" s="223" t="str">
        <f>IF(Sportstättenaufstellung!$B55="","",_xlfn.XLOOKUP(Sportstättenaufstellung!$B55,$N$63:$T$63,$N$70:$T$70))</f>
        <v/>
      </c>
      <c r="AA53" s="74"/>
      <c r="AB53" s="67"/>
      <c r="AC53" s="74"/>
      <c r="AD53" s="48"/>
      <c r="AE53" s="74"/>
      <c r="AF53" s="74"/>
      <c r="AG53" s="48"/>
      <c r="AH53" s="67"/>
      <c r="AI53" s="48"/>
      <c r="AJ53" s="48"/>
      <c r="AK53" s="74"/>
      <c r="AL53" s="74"/>
      <c r="AM53" s="48"/>
      <c r="AN53" s="73"/>
      <c r="AO53" s="73"/>
      <c r="AP53" s="73"/>
      <c r="AQ53" s="73"/>
      <c r="AR53" s="73"/>
      <c r="AS53" s="73"/>
      <c r="AT53" s="73"/>
      <c r="AU53" s="73"/>
      <c r="AV53" s="73"/>
      <c r="AW53" s="73"/>
      <c r="AX53" s="73"/>
      <c r="AY53" s="73"/>
      <c r="AZ53" s="73"/>
      <c r="BA53" s="73"/>
      <c r="BB53" s="73"/>
      <c r="BC53" s="73"/>
      <c r="BD53" s="73"/>
      <c r="BE53" s="73"/>
      <c r="BF53" s="73"/>
      <c r="BG53" s="73"/>
      <c r="BH53" s="73"/>
      <c r="BI53" s="73"/>
      <c r="BJ53" s="73"/>
      <c r="BK53" s="73"/>
      <c r="BL53" s="73"/>
      <c r="BM53" s="73"/>
      <c r="BN53" s="73"/>
      <c r="BO53" s="73"/>
      <c r="BP53" s="73"/>
      <c r="BQ53" s="73"/>
      <c r="BR53" s="73"/>
      <c r="BS53" s="73"/>
      <c r="BT53" s="73"/>
      <c r="BU53" s="73"/>
      <c r="BV53" s="73"/>
      <c r="BW53" s="73"/>
      <c r="BX53" s="73"/>
      <c r="BY53" s="73"/>
      <c r="BZ53" s="73"/>
      <c r="CA53" s="73"/>
      <c r="CB53" s="73"/>
      <c r="CC53" s="73"/>
      <c r="CD53" s="73"/>
      <c r="CE53" s="73"/>
      <c r="CF53" s="73"/>
      <c r="CG53" s="73"/>
      <c r="CH53" s="73"/>
      <c r="CI53" s="73"/>
      <c r="CJ53" s="73"/>
      <c r="CK53" s="73"/>
      <c r="CL53" s="73"/>
      <c r="CM53" s="73"/>
      <c r="CN53" s="73"/>
      <c r="CO53" s="73"/>
      <c r="CP53" s="73"/>
      <c r="CQ53" s="73"/>
      <c r="CR53" s="73"/>
      <c r="CS53" s="73"/>
      <c r="CT53" s="73"/>
      <c r="CU53" s="73"/>
      <c r="CV53" s="73"/>
      <c r="CW53" s="73"/>
      <c r="CX53" s="73"/>
      <c r="CY53" s="73"/>
      <c r="CZ53" s="73"/>
      <c r="DA53" s="73"/>
      <c r="DB53" s="73"/>
      <c r="DC53" s="73"/>
      <c r="DD53" s="73"/>
      <c r="DE53" s="73"/>
      <c r="DF53" s="73"/>
      <c r="DG53" s="73"/>
      <c r="DH53" s="73"/>
      <c r="DI53" s="73"/>
      <c r="DJ53" s="73"/>
      <c r="DK53" s="73"/>
      <c r="DL53" s="73"/>
      <c r="DM53" s="73"/>
      <c r="DN53" s="73"/>
      <c r="DO53" s="73"/>
      <c r="DP53" s="73"/>
      <c r="DQ53" s="73"/>
      <c r="DR53" s="73"/>
      <c r="DS53" s="73"/>
      <c r="DT53" s="73"/>
      <c r="DU53" s="73"/>
      <c r="DV53" s="73"/>
      <c r="DW53" s="73"/>
      <c r="DX53" s="73"/>
      <c r="DY53" s="73"/>
      <c r="DZ53" s="73"/>
      <c r="EA53" s="73"/>
      <c r="EB53" s="73"/>
      <c r="EC53" s="73"/>
      <c r="ED53" s="73"/>
      <c r="EE53" s="73"/>
      <c r="EF53" s="73"/>
      <c r="EG53" s="73"/>
      <c r="EH53" s="73"/>
      <c r="EI53" s="73"/>
      <c r="EJ53" s="73"/>
      <c r="EK53" s="73"/>
      <c r="EL53" s="73"/>
      <c r="EM53" s="73"/>
      <c r="EN53" s="73"/>
      <c r="EO53" s="73"/>
      <c r="EP53" s="73"/>
      <c r="EQ53" s="73"/>
      <c r="ER53" s="73"/>
      <c r="ES53" s="73"/>
      <c r="ET53" s="73"/>
      <c r="EU53" s="73"/>
      <c r="EV53" s="73"/>
      <c r="EW53" s="73"/>
      <c r="EX53" s="73"/>
      <c r="EY53" s="73"/>
      <c r="EZ53" s="73"/>
      <c r="FA53" s="73"/>
      <c r="FB53" s="73"/>
      <c r="FC53" s="73"/>
      <c r="FD53" s="73"/>
      <c r="FE53" s="73"/>
      <c r="FF53" s="73"/>
      <c r="FG53" s="73"/>
      <c r="FH53" s="73"/>
      <c r="FI53" s="73"/>
      <c r="FJ53" s="73"/>
      <c r="FK53" s="73"/>
      <c r="FL53" s="73"/>
      <c r="FM53" s="73"/>
      <c r="FN53" s="73"/>
      <c r="FO53" s="73"/>
      <c r="FP53" s="73"/>
      <c r="FQ53" s="73"/>
      <c r="FR53" s="73"/>
      <c r="FS53" s="73"/>
      <c r="FT53" s="73"/>
      <c r="FU53" s="73"/>
      <c r="FV53" s="73"/>
      <c r="FW53" s="73"/>
      <c r="FX53" s="73"/>
      <c r="FY53" s="73"/>
      <c r="FZ53" s="73"/>
      <c r="GA53" s="73"/>
      <c r="GB53" s="73"/>
      <c r="GC53" s="73"/>
      <c r="GD53" s="73"/>
      <c r="GE53" s="73"/>
      <c r="GF53" s="73"/>
      <c r="GG53" s="73"/>
      <c r="GH53" s="73"/>
      <c r="GI53" s="73"/>
      <c r="GJ53" s="73"/>
      <c r="GK53" s="73"/>
      <c r="GL53" s="73"/>
      <c r="GM53" s="73"/>
      <c r="GN53" s="73"/>
      <c r="GO53" s="73"/>
      <c r="GP53" s="73"/>
      <c r="GQ53" s="73"/>
      <c r="GR53" s="73"/>
      <c r="GS53" s="73"/>
      <c r="GT53" s="73"/>
      <c r="GU53" s="73"/>
      <c r="GV53" s="73"/>
      <c r="GW53" s="73"/>
      <c r="GX53" s="73"/>
      <c r="GY53" s="73"/>
      <c r="GZ53" s="73"/>
      <c r="HA53" s="73"/>
      <c r="HB53" s="73"/>
      <c r="HC53" s="73"/>
      <c r="HD53" s="73"/>
      <c r="HE53" s="73"/>
      <c r="HF53" s="73"/>
      <c r="HG53" s="73"/>
      <c r="HH53" s="73"/>
      <c r="HI53" s="73"/>
      <c r="HJ53" s="73"/>
      <c r="HK53" s="73"/>
      <c r="HL53" s="73"/>
      <c r="HM53" s="73"/>
      <c r="HN53" s="73"/>
      <c r="HO53" s="73"/>
      <c r="HP53" s="73"/>
      <c r="HQ53" s="73"/>
      <c r="HR53" s="73"/>
      <c r="HS53" s="73"/>
      <c r="HT53" s="73"/>
      <c r="HU53" s="73"/>
    </row>
    <row r="54" spans="1:229" ht="15.5" x14ac:dyDescent="0.35">
      <c r="A54" s="67"/>
      <c r="B54" s="73"/>
      <c r="C54" s="73"/>
      <c r="D54" s="73"/>
      <c r="E54" s="83"/>
      <c r="F54" s="73"/>
      <c r="G54" s="73"/>
      <c r="H54" s="73"/>
      <c r="I54" s="73"/>
      <c r="J54" s="73"/>
      <c r="K54" s="73"/>
      <c r="L54" s="73"/>
      <c r="M54" s="208"/>
      <c r="N54" s="208"/>
      <c r="O54" s="208"/>
      <c r="P54" s="73"/>
      <c r="Q54" s="73"/>
      <c r="R54" s="73"/>
      <c r="S54" s="73"/>
      <c r="T54" s="73"/>
      <c r="U54" s="73"/>
      <c r="V54" s="73"/>
      <c r="W54" s="73"/>
      <c r="X54" s="222" t="str">
        <f>IF(Sportstättenaufstellung!$B56="","",_xlfn.XLOOKUP(Sportstättenaufstellung!$B56,$N$63:$T$63,$N$69:$T$69))</f>
        <v/>
      </c>
      <c r="Y54" s="74"/>
      <c r="Z54" s="223" t="str">
        <f>IF(Sportstättenaufstellung!$B56="","",_xlfn.XLOOKUP(Sportstättenaufstellung!$B56,$N$63:$T$63,$N$70:$T$70))</f>
        <v/>
      </c>
      <c r="AA54" s="74"/>
      <c r="AB54" s="67"/>
      <c r="AC54" s="74"/>
      <c r="AD54" s="48"/>
      <c r="AE54" s="74"/>
      <c r="AF54" s="74"/>
      <c r="AG54" s="48"/>
      <c r="AH54" s="67"/>
      <c r="AI54" s="48"/>
      <c r="AJ54" s="48"/>
      <c r="AK54" s="74"/>
      <c r="AL54" s="74"/>
      <c r="AM54" s="48"/>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3"/>
      <c r="BR54" s="73"/>
      <c r="BS54" s="73"/>
      <c r="BT54" s="73"/>
      <c r="BU54" s="73"/>
      <c r="BV54" s="73"/>
      <c r="BW54" s="73"/>
      <c r="BX54" s="73"/>
      <c r="BY54" s="73"/>
      <c r="BZ54" s="73"/>
      <c r="CA54" s="73"/>
      <c r="CB54" s="73"/>
      <c r="CC54" s="73"/>
      <c r="CD54" s="73"/>
      <c r="CE54" s="73"/>
      <c r="CF54" s="73"/>
      <c r="CG54" s="73"/>
      <c r="CH54" s="73"/>
      <c r="CI54" s="73"/>
      <c r="CJ54" s="73"/>
      <c r="CK54" s="73"/>
      <c r="CL54" s="73"/>
      <c r="CM54" s="73"/>
      <c r="CN54" s="73"/>
      <c r="CO54" s="73"/>
      <c r="CP54" s="73"/>
      <c r="CQ54" s="73"/>
      <c r="CR54" s="73"/>
      <c r="CS54" s="73"/>
      <c r="CT54" s="73"/>
      <c r="CU54" s="73"/>
      <c r="CV54" s="73"/>
      <c r="CW54" s="73"/>
      <c r="CX54" s="73"/>
      <c r="CY54" s="73"/>
      <c r="CZ54" s="73"/>
      <c r="DA54" s="73"/>
      <c r="DB54" s="73"/>
      <c r="DC54" s="73"/>
      <c r="DD54" s="73"/>
      <c r="DE54" s="73"/>
      <c r="DF54" s="73"/>
      <c r="DG54" s="73"/>
      <c r="DH54" s="73"/>
      <c r="DI54" s="73"/>
      <c r="DJ54" s="73"/>
      <c r="DK54" s="73"/>
      <c r="DL54" s="73"/>
      <c r="DM54" s="73"/>
      <c r="DN54" s="73"/>
      <c r="DO54" s="73"/>
      <c r="DP54" s="73"/>
      <c r="DQ54" s="73"/>
      <c r="DR54" s="73"/>
      <c r="DS54" s="73"/>
      <c r="DT54" s="73"/>
      <c r="DU54" s="73"/>
      <c r="DV54" s="73"/>
      <c r="DW54" s="73"/>
      <c r="DX54" s="73"/>
      <c r="DY54" s="73"/>
      <c r="DZ54" s="73"/>
      <c r="EA54" s="73"/>
      <c r="EB54" s="73"/>
      <c r="EC54" s="73"/>
      <c r="ED54" s="73"/>
      <c r="EE54" s="73"/>
      <c r="EF54" s="73"/>
      <c r="EG54" s="73"/>
      <c r="EH54" s="73"/>
      <c r="EI54" s="73"/>
      <c r="EJ54" s="73"/>
      <c r="EK54" s="73"/>
      <c r="EL54" s="73"/>
      <c r="EM54" s="73"/>
      <c r="EN54" s="73"/>
      <c r="EO54" s="73"/>
      <c r="EP54" s="73"/>
      <c r="EQ54" s="73"/>
      <c r="ER54" s="73"/>
      <c r="ES54" s="73"/>
      <c r="ET54" s="73"/>
      <c r="EU54" s="73"/>
      <c r="EV54" s="73"/>
      <c r="EW54" s="73"/>
      <c r="EX54" s="73"/>
      <c r="EY54" s="73"/>
      <c r="EZ54" s="73"/>
      <c r="FA54" s="73"/>
      <c r="FB54" s="73"/>
      <c r="FC54" s="73"/>
      <c r="FD54" s="73"/>
      <c r="FE54" s="73"/>
      <c r="FF54" s="73"/>
      <c r="FG54" s="73"/>
      <c r="FH54" s="73"/>
      <c r="FI54" s="73"/>
      <c r="FJ54" s="73"/>
      <c r="FK54" s="73"/>
      <c r="FL54" s="73"/>
      <c r="FM54" s="73"/>
      <c r="FN54" s="73"/>
      <c r="FO54" s="73"/>
      <c r="FP54" s="73"/>
      <c r="FQ54" s="73"/>
      <c r="FR54" s="73"/>
      <c r="FS54" s="73"/>
      <c r="FT54" s="73"/>
      <c r="FU54" s="73"/>
      <c r="FV54" s="73"/>
      <c r="FW54" s="73"/>
      <c r="FX54" s="73"/>
      <c r="FY54" s="73"/>
      <c r="FZ54" s="73"/>
      <c r="GA54" s="73"/>
      <c r="GB54" s="73"/>
      <c r="GC54" s="73"/>
      <c r="GD54" s="73"/>
      <c r="GE54" s="73"/>
      <c r="GF54" s="73"/>
      <c r="GG54" s="73"/>
      <c r="GH54" s="73"/>
      <c r="GI54" s="73"/>
      <c r="GJ54" s="73"/>
      <c r="GK54" s="73"/>
      <c r="GL54" s="73"/>
      <c r="GM54" s="73"/>
      <c r="GN54" s="73"/>
      <c r="GO54" s="73"/>
      <c r="GP54" s="73"/>
      <c r="GQ54" s="73"/>
      <c r="GR54" s="73"/>
      <c r="GS54" s="73"/>
      <c r="GT54" s="73"/>
      <c r="GU54" s="73"/>
      <c r="GV54" s="73"/>
      <c r="GW54" s="73"/>
      <c r="GX54" s="73"/>
      <c r="GY54" s="73"/>
      <c r="GZ54" s="73"/>
      <c r="HA54" s="73"/>
      <c r="HB54" s="73"/>
      <c r="HC54" s="73"/>
      <c r="HD54" s="73"/>
      <c r="HE54" s="73"/>
      <c r="HF54" s="73"/>
      <c r="HG54" s="73"/>
      <c r="HH54" s="73"/>
      <c r="HI54" s="73"/>
      <c r="HJ54" s="73"/>
      <c r="HK54" s="73"/>
      <c r="HL54" s="73"/>
      <c r="HM54" s="73"/>
      <c r="HN54" s="73"/>
      <c r="HO54" s="73"/>
      <c r="HP54" s="73"/>
      <c r="HQ54" s="73"/>
      <c r="HR54" s="73"/>
      <c r="HS54" s="73"/>
      <c r="HT54" s="73"/>
      <c r="HU54" s="73"/>
    </row>
    <row r="55" spans="1:229" ht="15" thickBot="1" x14ac:dyDescent="0.4">
      <c r="A55" s="67"/>
      <c r="B55" s="73"/>
      <c r="C55" s="73"/>
      <c r="D55" s="73"/>
      <c r="E55" s="73"/>
      <c r="F55" s="73"/>
      <c r="G55" s="73"/>
      <c r="H55" s="73"/>
      <c r="I55" s="73"/>
      <c r="J55" s="73"/>
      <c r="K55" s="73"/>
      <c r="L55" s="73"/>
      <c r="M55" s="208"/>
      <c r="N55" s="208"/>
      <c r="O55" s="208"/>
      <c r="P55" s="73"/>
      <c r="Q55" s="73"/>
      <c r="R55" s="73"/>
      <c r="S55" s="73"/>
      <c r="T55" s="73"/>
      <c r="U55" s="73"/>
      <c r="V55" s="73"/>
      <c r="W55" s="73"/>
      <c r="X55" s="224" t="str">
        <f>IF(Sportstättenaufstellung!$B57="","",_xlfn.XLOOKUP(Sportstättenaufstellung!$B57,$N$63:$T$63,$N$69:$T$69))</f>
        <v/>
      </c>
      <c r="Y55" s="225"/>
      <c r="Z55" s="226" t="str">
        <f>IF(Sportstättenaufstellung!$B57="","",_xlfn.XLOOKUP(Sportstättenaufstellung!$B57,$N$63:$T$63,$N$70:$T$70))</f>
        <v/>
      </c>
      <c r="AA55" s="74"/>
      <c r="AB55" s="67"/>
      <c r="AC55" s="74"/>
      <c r="AD55" s="48"/>
      <c r="AE55" s="74"/>
      <c r="AF55" s="74"/>
      <c r="AG55" s="48"/>
      <c r="AH55" s="67"/>
      <c r="AI55" s="48"/>
      <c r="AJ55" s="48"/>
      <c r="AK55" s="74"/>
      <c r="AL55" s="74"/>
      <c r="AM55" s="48"/>
      <c r="AN55" s="73"/>
      <c r="AO55" s="73"/>
      <c r="AP55" s="73"/>
      <c r="AQ55" s="73"/>
      <c r="AR55" s="73"/>
      <c r="AS55" s="73"/>
      <c r="AT55" s="73"/>
      <c r="AU55" s="73"/>
      <c r="AV55" s="73"/>
      <c r="AW55" s="73"/>
      <c r="AX55" s="73"/>
      <c r="AY55" s="73"/>
      <c r="AZ55" s="73"/>
      <c r="BA55" s="73"/>
      <c r="BB55" s="73"/>
      <c r="BC55" s="73"/>
      <c r="BD55" s="73"/>
      <c r="BE55" s="73"/>
      <c r="BF55" s="73"/>
      <c r="BG55" s="73"/>
      <c r="BH55" s="73"/>
      <c r="BI55" s="73"/>
      <c r="BJ55" s="73"/>
      <c r="BK55" s="73"/>
      <c r="BL55" s="73"/>
      <c r="BM55" s="73"/>
      <c r="BN55" s="73"/>
      <c r="BO55" s="73"/>
      <c r="BP55" s="73"/>
      <c r="BQ55" s="73"/>
      <c r="BR55" s="73"/>
      <c r="BS55" s="73"/>
      <c r="BT55" s="73"/>
      <c r="BU55" s="73"/>
      <c r="BV55" s="73"/>
      <c r="BW55" s="73"/>
      <c r="BX55" s="73"/>
      <c r="BY55" s="73"/>
      <c r="BZ55" s="73"/>
      <c r="CA55" s="73"/>
      <c r="CB55" s="73"/>
      <c r="CC55" s="73"/>
      <c r="CD55" s="73"/>
      <c r="CE55" s="73"/>
      <c r="CF55" s="73"/>
      <c r="CG55" s="73"/>
      <c r="CH55" s="73"/>
      <c r="CI55" s="73"/>
      <c r="CJ55" s="73"/>
      <c r="CK55" s="73"/>
      <c r="CL55" s="73"/>
      <c r="CM55" s="73"/>
      <c r="CN55" s="73"/>
      <c r="CO55" s="73"/>
      <c r="CP55" s="73"/>
      <c r="CQ55" s="73"/>
      <c r="CR55" s="73"/>
      <c r="CS55" s="73"/>
      <c r="CT55" s="73"/>
      <c r="CU55" s="73"/>
      <c r="CV55" s="73"/>
      <c r="CW55" s="73"/>
      <c r="CX55" s="73"/>
      <c r="CY55" s="73"/>
      <c r="CZ55" s="73"/>
      <c r="DA55" s="73"/>
      <c r="DB55" s="73"/>
      <c r="DC55" s="73"/>
      <c r="DD55" s="73"/>
      <c r="DE55" s="73"/>
      <c r="DF55" s="73"/>
      <c r="DG55" s="73"/>
      <c r="DH55" s="73"/>
      <c r="DI55" s="73"/>
      <c r="DJ55" s="73"/>
      <c r="DK55" s="73"/>
      <c r="DL55" s="73"/>
      <c r="DM55" s="73"/>
      <c r="DN55" s="73"/>
      <c r="DO55" s="73"/>
      <c r="DP55" s="73"/>
      <c r="DQ55" s="73"/>
      <c r="DR55" s="73"/>
      <c r="DS55" s="73"/>
      <c r="DT55" s="73"/>
      <c r="DU55" s="73"/>
      <c r="DV55" s="73"/>
      <c r="DW55" s="73"/>
      <c r="DX55" s="73"/>
      <c r="DY55" s="73"/>
      <c r="DZ55" s="73"/>
      <c r="EA55" s="73"/>
      <c r="EB55" s="73"/>
      <c r="EC55" s="73"/>
      <c r="ED55" s="73"/>
      <c r="EE55" s="73"/>
      <c r="EF55" s="73"/>
      <c r="EG55" s="73"/>
      <c r="EH55" s="73"/>
      <c r="EI55" s="73"/>
      <c r="EJ55" s="73"/>
      <c r="EK55" s="73"/>
      <c r="EL55" s="73"/>
      <c r="EM55" s="73"/>
      <c r="EN55" s="73"/>
      <c r="EO55" s="73"/>
      <c r="EP55" s="73"/>
      <c r="EQ55" s="73"/>
      <c r="ER55" s="73"/>
      <c r="ES55" s="73"/>
      <c r="ET55" s="73"/>
      <c r="EU55" s="73"/>
      <c r="EV55" s="73"/>
      <c r="EW55" s="73"/>
      <c r="EX55" s="73"/>
      <c r="EY55" s="73"/>
      <c r="EZ55" s="73"/>
      <c r="FA55" s="73"/>
      <c r="FB55" s="73"/>
      <c r="FC55" s="73"/>
      <c r="FD55" s="73"/>
      <c r="FE55" s="73"/>
      <c r="FF55" s="73"/>
      <c r="FG55" s="73"/>
      <c r="FH55" s="73"/>
      <c r="FI55" s="73"/>
      <c r="FJ55" s="73"/>
      <c r="FK55" s="73"/>
      <c r="FL55" s="73"/>
      <c r="FM55" s="73"/>
      <c r="FN55" s="73"/>
      <c r="FO55" s="73"/>
      <c r="FP55" s="73"/>
      <c r="FQ55" s="73"/>
      <c r="FR55" s="73"/>
      <c r="FS55" s="73"/>
      <c r="FT55" s="73"/>
      <c r="FU55" s="73"/>
      <c r="FV55" s="73"/>
      <c r="FW55" s="73"/>
      <c r="FX55" s="73"/>
      <c r="FY55" s="73"/>
      <c r="FZ55" s="73"/>
      <c r="GA55" s="73"/>
      <c r="GB55" s="73"/>
      <c r="GC55" s="73"/>
      <c r="GD55" s="73"/>
      <c r="GE55" s="73"/>
      <c r="GF55" s="73"/>
      <c r="GG55" s="73"/>
      <c r="GH55" s="73"/>
      <c r="GI55" s="73"/>
      <c r="GJ55" s="73"/>
      <c r="GK55" s="73"/>
      <c r="GL55" s="73"/>
      <c r="GM55" s="73"/>
      <c r="GN55" s="73"/>
      <c r="GO55" s="73"/>
      <c r="GP55" s="73"/>
      <c r="GQ55" s="73"/>
      <c r="GR55" s="73"/>
      <c r="GS55" s="73"/>
      <c r="GT55" s="73"/>
      <c r="GU55" s="73"/>
      <c r="GV55" s="73"/>
      <c r="GW55" s="73"/>
      <c r="GX55" s="73"/>
      <c r="GY55" s="73"/>
      <c r="GZ55" s="73"/>
      <c r="HA55" s="73"/>
      <c r="HB55" s="73"/>
      <c r="HC55" s="73"/>
      <c r="HD55" s="73"/>
      <c r="HE55" s="73"/>
      <c r="HF55" s="73"/>
      <c r="HG55" s="73"/>
      <c r="HH55" s="73"/>
      <c r="HI55" s="73"/>
      <c r="HJ55" s="73"/>
      <c r="HK55" s="73"/>
      <c r="HL55" s="73"/>
      <c r="HM55" s="73"/>
      <c r="HN55" s="73"/>
      <c r="HO55" s="73"/>
      <c r="HP55" s="73"/>
      <c r="HQ55" s="73"/>
      <c r="HR55" s="73"/>
      <c r="HS55" s="73"/>
      <c r="HT55" s="73"/>
      <c r="HU55" s="73"/>
    </row>
    <row r="56" spans="1:229" x14ac:dyDescent="0.35">
      <c r="A56" s="67"/>
      <c r="B56" s="73"/>
      <c r="C56" s="73"/>
      <c r="D56" s="73"/>
      <c r="E56" s="73"/>
      <c r="F56" s="73"/>
      <c r="G56" s="73"/>
      <c r="H56" s="73"/>
      <c r="I56" s="73"/>
      <c r="J56" s="73"/>
      <c r="K56" s="73"/>
      <c r="L56" s="73"/>
      <c r="M56" s="208"/>
      <c r="N56" s="208"/>
      <c r="O56" s="208"/>
      <c r="P56" s="73"/>
      <c r="Q56" s="73"/>
      <c r="R56" s="73"/>
      <c r="S56" s="73"/>
      <c r="T56" s="73"/>
      <c r="U56" s="73"/>
      <c r="V56" s="73"/>
      <c r="W56" s="73"/>
      <c r="X56" s="74" t="str">
        <f>IF(Sportstättenaufstellung!$B60="","",_xlfn.XLOOKUP(Sportstättenaufstellung!$B60,$N$63:$T$63,$N$69:$T$69))</f>
        <v/>
      </c>
      <c r="Y56" s="74"/>
      <c r="Z56" s="74" t="str">
        <f>IF(Sportstättenaufstellung!$B60="","",_xlfn.XLOOKUP(Sportstättenaufstellung!$B60,$N$63:$T$63,$N$70:$T$70))</f>
        <v/>
      </c>
      <c r="AA56" s="74"/>
      <c r="AB56" s="67"/>
      <c r="AC56" s="74"/>
      <c r="AD56" s="48"/>
      <c r="AE56" s="74"/>
      <c r="AF56" s="74"/>
      <c r="AG56" s="48"/>
      <c r="AH56" s="67"/>
      <c r="AI56" s="48"/>
      <c r="AJ56" s="48"/>
      <c r="AK56" s="74"/>
      <c r="AL56" s="74"/>
      <c r="AM56" s="48"/>
      <c r="AN56" s="73"/>
      <c r="AO56" s="73"/>
      <c r="AP56" s="73"/>
      <c r="AQ56" s="73"/>
      <c r="AR56" s="73"/>
      <c r="AS56" s="73"/>
      <c r="AT56" s="73"/>
      <c r="AU56" s="73"/>
      <c r="AV56" s="73"/>
      <c r="AW56" s="73"/>
      <c r="AX56" s="73"/>
      <c r="AY56" s="73"/>
      <c r="AZ56" s="73"/>
      <c r="BA56" s="73"/>
      <c r="BB56" s="73"/>
      <c r="BC56" s="73"/>
      <c r="BD56" s="73"/>
      <c r="BE56" s="73"/>
      <c r="BF56" s="73"/>
      <c r="BG56" s="73"/>
      <c r="BH56" s="73"/>
      <c r="BI56" s="73"/>
      <c r="BJ56" s="73"/>
      <c r="BK56" s="73"/>
      <c r="BL56" s="73"/>
      <c r="BM56" s="73"/>
      <c r="BN56" s="73"/>
      <c r="BO56" s="73"/>
      <c r="BP56" s="73"/>
      <c r="BQ56" s="73"/>
      <c r="BR56" s="73"/>
      <c r="BS56" s="73"/>
      <c r="BT56" s="73"/>
      <c r="BU56" s="73"/>
      <c r="BV56" s="73"/>
      <c r="BW56" s="73"/>
      <c r="BX56" s="73"/>
      <c r="BY56" s="73"/>
      <c r="BZ56" s="73"/>
      <c r="CA56" s="73"/>
      <c r="CB56" s="73"/>
      <c r="CC56" s="73"/>
      <c r="CD56" s="73"/>
      <c r="CE56" s="73"/>
      <c r="CF56" s="73"/>
      <c r="CG56" s="73"/>
      <c r="CH56" s="73"/>
      <c r="CI56" s="73"/>
      <c r="CJ56" s="73"/>
      <c r="CK56" s="73"/>
      <c r="CL56" s="73"/>
      <c r="CM56" s="73"/>
      <c r="CN56" s="73"/>
      <c r="CO56" s="73"/>
      <c r="CP56" s="73"/>
      <c r="CQ56" s="73"/>
      <c r="CR56" s="73"/>
      <c r="CS56" s="73"/>
      <c r="CT56" s="73"/>
      <c r="CU56" s="73"/>
      <c r="CV56" s="73"/>
      <c r="CW56" s="73"/>
      <c r="CX56" s="73"/>
      <c r="CY56" s="73"/>
      <c r="CZ56" s="73"/>
      <c r="DA56" s="73"/>
      <c r="DB56" s="73"/>
      <c r="DC56" s="73"/>
      <c r="DD56" s="73"/>
      <c r="DE56" s="73"/>
      <c r="DF56" s="73"/>
      <c r="DG56" s="73"/>
      <c r="DH56" s="73"/>
      <c r="DI56" s="73"/>
      <c r="DJ56" s="73"/>
      <c r="DK56" s="73"/>
      <c r="DL56" s="73"/>
      <c r="DM56" s="73"/>
      <c r="DN56" s="73"/>
      <c r="DO56" s="73"/>
      <c r="DP56" s="73"/>
      <c r="DQ56" s="73"/>
      <c r="DR56" s="73"/>
      <c r="DS56" s="73"/>
      <c r="DT56" s="73"/>
      <c r="DU56" s="73"/>
      <c r="DV56" s="73"/>
      <c r="DW56" s="73"/>
      <c r="DX56" s="73"/>
      <c r="DY56" s="73"/>
      <c r="DZ56" s="73"/>
      <c r="EA56" s="73"/>
      <c r="EB56" s="73"/>
      <c r="EC56" s="73"/>
      <c r="ED56" s="73"/>
      <c r="EE56" s="73"/>
      <c r="EF56" s="73"/>
      <c r="EG56" s="73"/>
      <c r="EH56" s="73"/>
      <c r="EI56" s="73"/>
      <c r="EJ56" s="73"/>
      <c r="EK56" s="73"/>
      <c r="EL56" s="73"/>
      <c r="EM56" s="73"/>
      <c r="EN56" s="73"/>
      <c r="EO56" s="73"/>
      <c r="EP56" s="73"/>
      <c r="EQ56" s="73"/>
      <c r="ER56" s="73"/>
      <c r="ES56" s="73"/>
      <c r="ET56" s="73"/>
      <c r="EU56" s="73"/>
      <c r="EV56" s="73"/>
      <c r="EW56" s="73"/>
      <c r="EX56" s="73"/>
      <c r="EY56" s="73"/>
      <c r="EZ56" s="73"/>
      <c r="FA56" s="73"/>
      <c r="FB56" s="73"/>
      <c r="FC56" s="73"/>
      <c r="FD56" s="73"/>
      <c r="FE56" s="73"/>
      <c r="FF56" s="73"/>
      <c r="FG56" s="73"/>
      <c r="FH56" s="73"/>
      <c r="FI56" s="73"/>
      <c r="FJ56" s="73"/>
      <c r="FK56" s="73"/>
      <c r="FL56" s="73"/>
      <c r="FM56" s="73"/>
      <c r="FN56" s="73"/>
      <c r="FO56" s="73"/>
      <c r="FP56" s="73"/>
      <c r="FQ56" s="73"/>
      <c r="FR56" s="73"/>
      <c r="FS56" s="73"/>
      <c r="FT56" s="73"/>
      <c r="FU56" s="73"/>
      <c r="FV56" s="73"/>
      <c r="FW56" s="73"/>
      <c r="FX56" s="73"/>
      <c r="FY56" s="73"/>
      <c r="FZ56" s="73"/>
      <c r="GA56" s="73"/>
      <c r="GB56" s="73"/>
      <c r="GC56" s="73"/>
      <c r="GD56" s="73"/>
      <c r="GE56" s="73"/>
      <c r="GF56" s="73"/>
      <c r="GG56" s="73"/>
      <c r="GH56" s="73"/>
      <c r="GI56" s="73"/>
      <c r="GJ56" s="73"/>
      <c r="GK56" s="73"/>
      <c r="GL56" s="73"/>
      <c r="GM56" s="73"/>
      <c r="GN56" s="73"/>
      <c r="GO56" s="73"/>
      <c r="GP56" s="73"/>
      <c r="GQ56" s="73"/>
      <c r="GR56" s="73"/>
      <c r="GS56" s="73"/>
      <c r="GT56" s="73"/>
      <c r="GU56" s="73"/>
      <c r="GV56" s="73"/>
      <c r="GW56" s="73"/>
      <c r="GX56" s="73"/>
      <c r="GY56" s="73"/>
      <c r="GZ56" s="73"/>
      <c r="HA56" s="73"/>
      <c r="HB56" s="73"/>
      <c r="HC56" s="73"/>
      <c r="HD56" s="73"/>
      <c r="HE56" s="73"/>
      <c r="HF56" s="73"/>
      <c r="HG56" s="73"/>
      <c r="HH56" s="73"/>
      <c r="HI56" s="73"/>
      <c r="HJ56" s="73"/>
      <c r="HK56" s="73"/>
      <c r="HL56" s="73"/>
      <c r="HM56" s="73"/>
      <c r="HN56" s="73"/>
      <c r="HO56" s="73"/>
      <c r="HP56" s="73"/>
      <c r="HQ56" s="73"/>
      <c r="HR56" s="73"/>
      <c r="HS56" s="73"/>
      <c r="HT56" s="73"/>
      <c r="HU56" s="73"/>
    </row>
    <row r="57" spans="1:229" x14ac:dyDescent="0.35">
      <c r="A57" s="169"/>
      <c r="B57" s="46"/>
      <c r="C57" s="46"/>
      <c r="D57" s="46"/>
      <c r="E57" s="46"/>
      <c r="F57" s="46"/>
      <c r="G57" s="46"/>
      <c r="H57" s="46"/>
      <c r="I57" s="46"/>
      <c r="J57" s="46"/>
      <c r="K57" s="46"/>
      <c r="L57" s="46"/>
      <c r="M57" s="210"/>
      <c r="N57" s="210"/>
      <c r="O57" s="210"/>
      <c r="P57" s="46"/>
      <c r="Q57" s="46"/>
      <c r="R57" s="46"/>
      <c r="S57" s="46"/>
      <c r="T57" s="46"/>
      <c r="U57" s="46"/>
      <c r="V57" s="46"/>
      <c r="W57" s="46"/>
      <c r="X57" s="47"/>
      <c r="Y57" s="47"/>
      <c r="Z57" s="47"/>
      <c r="AA57" s="47"/>
      <c r="AB57" s="169"/>
      <c r="AC57" s="47"/>
      <c r="AD57" s="49"/>
      <c r="AE57" s="47"/>
      <c r="AF57" s="47"/>
      <c r="AG57" s="49"/>
      <c r="AH57" s="169"/>
      <c r="AI57" s="49"/>
      <c r="AJ57" s="49"/>
      <c r="AK57" s="47"/>
      <c r="AL57" s="47"/>
      <c r="AM57" s="49"/>
      <c r="AN57" s="46"/>
      <c r="AO57" s="46"/>
      <c r="AP57" s="46"/>
      <c r="AQ57" s="46"/>
      <c r="AR57" s="46"/>
      <c r="AS57" s="46"/>
      <c r="AT57" s="46"/>
      <c r="AU57" s="46"/>
      <c r="AV57" s="46"/>
      <c r="AW57" s="46"/>
      <c r="AX57" s="46"/>
      <c r="AY57" s="46"/>
      <c r="AZ57" s="46"/>
      <c r="BA57" s="46"/>
      <c r="BB57" s="46"/>
      <c r="BC57" s="46"/>
      <c r="BD57" s="46"/>
      <c r="BE57" s="46"/>
      <c r="BF57" s="46"/>
      <c r="BG57" s="46"/>
      <c r="BH57" s="46"/>
      <c r="BI57" s="46"/>
      <c r="BJ57" s="46"/>
      <c r="BK57" s="46"/>
      <c r="BL57" s="46"/>
      <c r="BM57" s="46"/>
      <c r="BN57" s="46"/>
      <c r="BO57" s="46"/>
      <c r="BP57" s="46"/>
      <c r="BQ57" s="46"/>
      <c r="BR57" s="46"/>
      <c r="BS57" s="46"/>
      <c r="BT57" s="46"/>
      <c r="BU57" s="46"/>
      <c r="BV57" s="46"/>
      <c r="BW57" s="46"/>
      <c r="BX57" s="46"/>
      <c r="BY57" s="46"/>
      <c r="BZ57" s="46"/>
      <c r="CA57" s="46"/>
      <c r="CB57" s="46"/>
      <c r="CC57" s="46"/>
      <c r="CD57" s="46"/>
      <c r="CE57" s="46"/>
      <c r="CF57" s="46"/>
      <c r="CG57" s="46"/>
      <c r="CH57" s="46"/>
      <c r="CI57" s="46"/>
      <c r="CJ57" s="46"/>
      <c r="CK57" s="46"/>
      <c r="CL57" s="46"/>
      <c r="CM57" s="46"/>
      <c r="CN57" s="46"/>
      <c r="CO57" s="46"/>
      <c r="CP57" s="46"/>
      <c r="CQ57" s="46"/>
      <c r="CR57" s="46"/>
      <c r="CS57" s="46"/>
      <c r="CT57" s="46"/>
      <c r="CU57" s="46"/>
      <c r="CV57" s="46"/>
      <c r="CW57" s="46"/>
      <c r="CX57" s="46"/>
      <c r="CY57" s="46"/>
      <c r="CZ57" s="46"/>
      <c r="DA57" s="46"/>
      <c r="DB57" s="46"/>
      <c r="DC57" s="46"/>
      <c r="DD57" s="46"/>
      <c r="DE57" s="46"/>
      <c r="DF57" s="46"/>
      <c r="DG57" s="46"/>
      <c r="DH57" s="46"/>
      <c r="DI57" s="46"/>
      <c r="DJ57" s="46"/>
      <c r="DK57" s="46"/>
      <c r="DL57" s="46"/>
      <c r="DM57" s="46"/>
      <c r="DN57" s="46"/>
      <c r="DO57" s="46"/>
      <c r="DP57" s="46"/>
      <c r="DQ57" s="46"/>
      <c r="DR57" s="46"/>
      <c r="DS57" s="46"/>
      <c r="DT57" s="46"/>
      <c r="DU57" s="46"/>
      <c r="DV57" s="46"/>
      <c r="DW57" s="46"/>
      <c r="DX57" s="46"/>
      <c r="DY57" s="46"/>
      <c r="DZ57" s="46"/>
      <c r="EA57" s="46"/>
      <c r="EB57" s="46"/>
      <c r="EC57" s="46"/>
      <c r="ED57" s="46"/>
      <c r="EE57" s="46"/>
      <c r="EF57" s="46"/>
      <c r="EG57" s="46"/>
      <c r="EH57" s="46"/>
      <c r="EI57" s="46"/>
      <c r="EJ57" s="46"/>
      <c r="EK57" s="46"/>
      <c r="EL57" s="46"/>
      <c r="EM57" s="46"/>
      <c r="EN57" s="46"/>
      <c r="EO57" s="46"/>
      <c r="EP57" s="46"/>
      <c r="EQ57" s="46"/>
      <c r="ER57" s="46"/>
      <c r="ES57" s="46"/>
      <c r="ET57" s="46"/>
      <c r="EU57" s="46"/>
      <c r="EV57" s="46"/>
      <c r="EW57" s="46"/>
      <c r="EX57" s="46"/>
      <c r="EY57" s="46"/>
      <c r="EZ57" s="46"/>
      <c r="FA57" s="46"/>
      <c r="FB57" s="46"/>
      <c r="FC57" s="46"/>
      <c r="FD57" s="46"/>
      <c r="FE57" s="46"/>
      <c r="FF57" s="46"/>
      <c r="FG57" s="46"/>
      <c r="FH57" s="46"/>
      <c r="FI57" s="46"/>
      <c r="FJ57" s="46"/>
      <c r="FK57" s="46"/>
      <c r="FL57" s="46"/>
      <c r="FM57" s="46"/>
      <c r="FN57" s="46"/>
      <c r="FO57" s="46"/>
      <c r="FP57" s="46"/>
      <c r="FQ57" s="46"/>
      <c r="FR57" s="46"/>
      <c r="FS57" s="46"/>
      <c r="FT57" s="46"/>
      <c r="FU57" s="46"/>
      <c r="FV57" s="46"/>
      <c r="FW57" s="46"/>
      <c r="FX57" s="46"/>
      <c r="FY57" s="46"/>
      <c r="FZ57" s="46"/>
      <c r="GA57" s="46"/>
      <c r="GB57" s="46"/>
      <c r="GC57" s="46"/>
      <c r="GD57" s="46"/>
      <c r="GE57" s="46"/>
      <c r="GF57" s="46"/>
      <c r="GG57" s="46"/>
      <c r="GH57" s="46"/>
      <c r="GI57" s="46"/>
      <c r="GJ57" s="46"/>
      <c r="GK57" s="46"/>
      <c r="GL57" s="46"/>
      <c r="GM57" s="46"/>
      <c r="GN57" s="46"/>
      <c r="GO57" s="46"/>
      <c r="GP57" s="46"/>
      <c r="GQ57" s="46"/>
      <c r="GR57" s="46"/>
      <c r="GS57" s="46"/>
      <c r="GT57" s="46"/>
      <c r="GU57" s="46"/>
      <c r="GV57" s="46"/>
      <c r="GW57" s="46"/>
      <c r="GX57" s="46"/>
      <c r="GY57" s="46"/>
      <c r="GZ57" s="46"/>
      <c r="HA57" s="46"/>
      <c r="HB57" s="46"/>
      <c r="HC57" s="46"/>
      <c r="HD57" s="46"/>
      <c r="HE57" s="46"/>
      <c r="HF57" s="46"/>
      <c r="HG57" s="46"/>
      <c r="HH57" s="46"/>
      <c r="HI57" s="46"/>
      <c r="HJ57" s="46"/>
      <c r="HK57" s="46"/>
      <c r="HL57" s="46"/>
      <c r="HM57" s="46"/>
      <c r="HN57" s="46"/>
      <c r="HO57" s="46"/>
      <c r="HP57" s="46"/>
      <c r="HQ57" s="46"/>
      <c r="HR57" s="46"/>
      <c r="HS57" s="46"/>
      <c r="HT57" s="46"/>
      <c r="HU57" s="46"/>
    </row>
    <row r="58" spans="1:229" x14ac:dyDescent="0.35">
      <c r="A58" s="67"/>
      <c r="B58" s="73"/>
      <c r="C58" s="73"/>
      <c r="D58" s="73"/>
      <c r="E58" s="73"/>
      <c r="F58" s="73"/>
      <c r="G58" s="73"/>
      <c r="H58" s="73"/>
      <c r="I58" s="73"/>
      <c r="J58" s="73"/>
      <c r="K58" s="73"/>
      <c r="L58" s="73"/>
      <c r="M58" s="208"/>
      <c r="N58" s="208"/>
      <c r="O58" s="208"/>
      <c r="P58" s="73"/>
      <c r="Q58" s="73"/>
      <c r="R58" s="73"/>
      <c r="S58" s="73"/>
      <c r="T58" s="73"/>
      <c r="U58" s="73"/>
      <c r="V58" s="73"/>
      <c r="W58" s="73"/>
      <c r="X58" s="74"/>
      <c r="Y58" s="74"/>
      <c r="Z58" s="74"/>
      <c r="AA58" s="74"/>
      <c r="AB58" s="67"/>
      <c r="AC58" s="74"/>
      <c r="AD58" s="48"/>
      <c r="AE58" s="74"/>
      <c r="AF58" s="74"/>
      <c r="AG58" s="48"/>
      <c r="AH58" s="67"/>
      <c r="AI58" s="48"/>
      <c r="AJ58" s="48"/>
      <c r="AK58" s="74"/>
      <c r="AL58" s="74"/>
      <c r="AM58" s="48"/>
      <c r="AN58" s="73"/>
      <c r="AO58" s="73"/>
      <c r="AP58" s="73"/>
      <c r="AQ58" s="73"/>
      <c r="AR58" s="73"/>
      <c r="AS58" s="73"/>
      <c r="AT58" s="73"/>
      <c r="AU58" s="73"/>
      <c r="AV58" s="73"/>
      <c r="AW58" s="73"/>
      <c r="AX58" s="73"/>
      <c r="AY58" s="73"/>
      <c r="AZ58" s="73"/>
      <c r="BA58" s="73"/>
      <c r="BB58" s="73"/>
      <c r="BC58" s="73"/>
      <c r="BD58" s="73"/>
      <c r="BE58" s="73"/>
      <c r="BF58" s="73"/>
      <c r="BG58" s="73"/>
      <c r="BH58" s="73"/>
      <c r="BI58" s="73"/>
      <c r="BJ58" s="73"/>
      <c r="BK58" s="73"/>
      <c r="BL58" s="73"/>
      <c r="BM58" s="73"/>
      <c r="BN58" s="73"/>
      <c r="BO58" s="73"/>
      <c r="BP58" s="73"/>
      <c r="BQ58" s="73"/>
      <c r="BR58" s="73"/>
      <c r="BS58" s="73"/>
      <c r="BT58" s="73"/>
      <c r="BU58" s="73"/>
      <c r="BV58" s="73"/>
      <c r="BW58" s="73"/>
      <c r="BX58" s="73"/>
      <c r="BY58" s="73"/>
      <c r="BZ58" s="73"/>
      <c r="CA58" s="73"/>
      <c r="CB58" s="73"/>
      <c r="CC58" s="73"/>
      <c r="CD58" s="73"/>
      <c r="CE58" s="73"/>
      <c r="CF58" s="73"/>
      <c r="CG58" s="73"/>
      <c r="CH58" s="73"/>
      <c r="CI58" s="73"/>
      <c r="CJ58" s="73"/>
      <c r="CK58" s="73"/>
      <c r="CL58" s="73"/>
      <c r="CM58" s="73"/>
      <c r="CN58" s="73"/>
      <c r="CO58" s="73"/>
      <c r="CP58" s="73"/>
      <c r="CQ58" s="73"/>
      <c r="CR58" s="73"/>
      <c r="CS58" s="73"/>
      <c r="CT58" s="73"/>
      <c r="CU58" s="73"/>
      <c r="CV58" s="73"/>
      <c r="CW58" s="73"/>
      <c r="CX58" s="73"/>
      <c r="CY58" s="73"/>
      <c r="CZ58" s="73"/>
      <c r="DA58" s="73"/>
      <c r="DB58" s="73"/>
      <c r="DC58" s="73"/>
      <c r="DD58" s="73"/>
      <c r="DE58" s="73"/>
      <c r="DF58" s="73"/>
      <c r="DG58" s="73"/>
      <c r="DH58" s="73"/>
      <c r="DI58" s="73"/>
      <c r="DJ58" s="73"/>
      <c r="DK58" s="73"/>
      <c r="DL58" s="73"/>
      <c r="DM58" s="73"/>
      <c r="DN58" s="73"/>
      <c r="DO58" s="73"/>
      <c r="DP58" s="73"/>
      <c r="DQ58" s="73"/>
      <c r="DR58" s="73"/>
      <c r="DS58" s="73"/>
      <c r="DT58" s="73"/>
      <c r="DU58" s="73"/>
      <c r="DV58" s="73"/>
      <c r="DW58" s="73"/>
      <c r="DX58" s="73"/>
      <c r="DY58" s="73"/>
      <c r="DZ58" s="73"/>
      <c r="EA58" s="73"/>
      <c r="EB58" s="73"/>
      <c r="EC58" s="73"/>
      <c r="ED58" s="73"/>
      <c r="EE58" s="73"/>
      <c r="EF58" s="73"/>
      <c r="EG58" s="73"/>
      <c r="EH58" s="73"/>
      <c r="EI58" s="73"/>
      <c r="EJ58" s="73"/>
      <c r="EK58" s="73"/>
      <c r="EL58" s="73"/>
      <c r="EM58" s="73"/>
      <c r="EN58" s="73"/>
      <c r="EO58" s="73"/>
      <c r="EP58" s="73"/>
      <c r="EQ58" s="73"/>
      <c r="ER58" s="73"/>
      <c r="ES58" s="73"/>
      <c r="ET58" s="73"/>
      <c r="EU58" s="73"/>
      <c r="EV58" s="73"/>
      <c r="EW58" s="73"/>
      <c r="EX58" s="73"/>
      <c r="EY58" s="73"/>
      <c r="EZ58" s="73"/>
      <c r="FA58" s="73"/>
      <c r="FB58" s="73"/>
      <c r="FC58" s="73"/>
      <c r="FD58" s="73"/>
      <c r="FE58" s="73"/>
      <c r="FF58" s="73"/>
      <c r="FG58" s="73"/>
      <c r="FH58" s="73"/>
      <c r="FI58" s="73"/>
      <c r="FJ58" s="73"/>
      <c r="FK58" s="73"/>
      <c r="FL58" s="73"/>
      <c r="FM58" s="73"/>
      <c r="FN58" s="73"/>
      <c r="FO58" s="73"/>
      <c r="FP58" s="73"/>
      <c r="FQ58" s="73"/>
      <c r="FR58" s="73"/>
      <c r="FS58" s="73"/>
      <c r="FT58" s="73"/>
      <c r="FU58" s="73"/>
      <c r="FV58" s="73"/>
      <c r="FW58" s="73"/>
      <c r="FX58" s="73"/>
      <c r="FY58" s="73"/>
      <c r="FZ58" s="73"/>
      <c r="GA58" s="73"/>
      <c r="GB58" s="73"/>
      <c r="GC58" s="73"/>
      <c r="GD58" s="73"/>
      <c r="GE58" s="73"/>
      <c r="GF58" s="73"/>
      <c r="GG58" s="73"/>
      <c r="GH58" s="73"/>
      <c r="GI58" s="73"/>
      <c r="GJ58" s="73"/>
      <c r="GK58" s="73"/>
      <c r="GL58" s="73"/>
      <c r="GM58" s="73"/>
      <c r="GN58" s="73"/>
      <c r="GO58" s="73"/>
      <c r="GP58" s="73"/>
      <c r="GQ58" s="73"/>
      <c r="GR58" s="73"/>
      <c r="GS58" s="73"/>
      <c r="GT58" s="73"/>
      <c r="GU58" s="73"/>
      <c r="GV58" s="73"/>
      <c r="GW58" s="73"/>
      <c r="GX58" s="73"/>
      <c r="GY58" s="73"/>
      <c r="GZ58" s="73"/>
      <c r="HA58" s="73"/>
      <c r="HB58" s="73"/>
      <c r="HC58" s="73"/>
      <c r="HD58" s="73"/>
      <c r="HE58" s="73"/>
      <c r="HF58" s="73"/>
      <c r="HG58" s="73"/>
      <c r="HH58" s="73"/>
      <c r="HI58" s="73"/>
      <c r="HJ58" s="73"/>
      <c r="HK58" s="73"/>
      <c r="HL58" s="73"/>
      <c r="HM58" s="73"/>
      <c r="HN58" s="73"/>
      <c r="HO58" s="73"/>
      <c r="HP58" s="73"/>
      <c r="HQ58" s="73"/>
      <c r="HR58" s="73"/>
      <c r="HS58" s="73"/>
      <c r="HT58" s="73"/>
      <c r="HU58" s="73"/>
    </row>
    <row r="59" spans="1:229" x14ac:dyDescent="0.35">
      <c r="A59" s="26"/>
      <c r="C59" s="46"/>
      <c r="D59" s="46"/>
      <c r="E59" s="46"/>
      <c r="F59" s="46"/>
      <c r="G59" s="46"/>
      <c r="H59" s="46"/>
      <c r="I59" s="46"/>
      <c r="J59" s="60" t="s">
        <v>90</v>
      </c>
      <c r="K59" s="60"/>
      <c r="L59" s="60"/>
      <c r="M59" s="60"/>
      <c r="N59" s="26"/>
    </row>
    <row r="60" spans="1:229" x14ac:dyDescent="0.35">
      <c r="A60" s="179" t="s">
        <v>87</v>
      </c>
      <c r="B60" s="180"/>
      <c r="C60" s="180" t="s">
        <v>4</v>
      </c>
      <c r="D60" s="180" t="s">
        <v>85</v>
      </c>
      <c r="E60" s="180" t="s">
        <v>82</v>
      </c>
      <c r="F60" s="180"/>
      <c r="G60" s="180" t="s">
        <v>83</v>
      </c>
      <c r="H60" s="180"/>
      <c r="I60" s="180"/>
      <c r="J60" s="180" t="s">
        <v>84</v>
      </c>
      <c r="K60" s="180"/>
      <c r="L60" s="180"/>
      <c r="M60" s="181" t="s">
        <v>181</v>
      </c>
      <c r="N60" s="179"/>
      <c r="O60" s="182"/>
      <c r="P60" s="180"/>
      <c r="Q60" s="180"/>
      <c r="R60" s="180"/>
      <c r="S60" s="180"/>
      <c r="T60" s="180"/>
      <c r="U60" s="180"/>
      <c r="V60" s="180"/>
      <c r="W60" s="180"/>
      <c r="X60" s="180"/>
      <c r="Y60" s="180"/>
      <c r="Z60" s="180"/>
      <c r="AA60" s="180"/>
      <c r="AB60" s="180"/>
      <c r="AC60" s="180"/>
      <c r="AD60" s="180"/>
      <c r="AE60" s="180"/>
      <c r="AF60" s="180"/>
      <c r="AG60" s="180"/>
      <c r="AH60" s="180"/>
      <c r="AI60" s="180"/>
      <c r="AJ60" s="180"/>
      <c r="AK60" s="180"/>
      <c r="AL60" s="180"/>
      <c r="AM60" s="180"/>
      <c r="AN60" s="180"/>
      <c r="AO60" s="180"/>
      <c r="AP60" s="180"/>
      <c r="AQ60" s="180"/>
      <c r="AR60" s="180"/>
      <c r="AS60" s="180"/>
      <c r="AT60" s="180"/>
      <c r="AU60" s="180"/>
      <c r="AV60" s="180"/>
      <c r="AW60" s="180"/>
      <c r="AX60" s="180"/>
      <c r="AY60" s="180"/>
      <c r="AZ60" s="180"/>
      <c r="BA60" s="180"/>
      <c r="BB60" s="180"/>
      <c r="BC60" s="180"/>
      <c r="BD60" s="180"/>
      <c r="BE60" s="180"/>
      <c r="BF60" s="180"/>
      <c r="BG60" s="180"/>
      <c r="BH60" s="180"/>
      <c r="BI60" s="180"/>
      <c r="BJ60" s="180"/>
      <c r="BK60" s="180"/>
      <c r="BL60" s="180"/>
      <c r="BM60" s="180"/>
      <c r="BN60" s="180"/>
      <c r="BO60" s="180"/>
      <c r="BP60" s="180"/>
      <c r="BQ60" s="180"/>
      <c r="BR60" s="180"/>
      <c r="BS60" s="180"/>
      <c r="BT60" s="180"/>
      <c r="BU60" s="180"/>
      <c r="BV60" s="180"/>
      <c r="BW60" s="180"/>
      <c r="BX60" s="180"/>
      <c r="BY60" s="180"/>
      <c r="BZ60" s="180"/>
      <c r="CA60" s="180"/>
      <c r="CB60" s="180"/>
      <c r="CC60" s="180"/>
      <c r="CD60" s="180"/>
      <c r="CE60" s="180"/>
      <c r="CF60" s="180"/>
      <c r="CG60" s="180"/>
      <c r="CH60" s="180"/>
      <c r="CI60" s="180"/>
      <c r="CJ60" s="180"/>
      <c r="CK60" s="180"/>
      <c r="CL60" s="180"/>
      <c r="CM60" s="180"/>
      <c r="CN60" s="180"/>
      <c r="CO60" s="180"/>
      <c r="CP60" s="180"/>
      <c r="CQ60" s="180"/>
      <c r="CR60" s="180"/>
      <c r="CS60" s="180"/>
      <c r="CT60" s="180"/>
      <c r="CU60" s="180"/>
      <c r="CV60" s="180"/>
      <c r="CW60" s="180"/>
      <c r="CX60" s="180"/>
      <c r="CY60" s="180"/>
      <c r="CZ60" s="180"/>
      <c r="DA60" s="180"/>
      <c r="DB60" s="180"/>
      <c r="DC60" s="180"/>
      <c r="DD60" s="180"/>
      <c r="DE60" s="180"/>
      <c r="DF60" s="180"/>
      <c r="DG60" s="180"/>
      <c r="DH60" s="180"/>
      <c r="DI60" s="180"/>
      <c r="DJ60" s="180"/>
      <c r="DK60" s="180"/>
      <c r="DL60" s="180"/>
      <c r="DM60" s="180"/>
      <c r="DN60" s="180"/>
      <c r="DO60" s="180"/>
      <c r="DP60" s="180"/>
      <c r="DQ60" s="180"/>
      <c r="DR60" s="180"/>
      <c r="DS60" s="180"/>
      <c r="DT60" s="180"/>
      <c r="DU60" s="180"/>
      <c r="DV60" s="180"/>
      <c r="DW60" s="180"/>
      <c r="DX60" s="180"/>
      <c r="DY60" s="180"/>
      <c r="DZ60" s="180"/>
      <c r="EA60" s="180"/>
      <c r="EB60" s="180"/>
      <c r="EC60" s="180"/>
      <c r="ED60" s="180"/>
      <c r="EE60" s="180"/>
      <c r="EF60" s="180"/>
      <c r="EG60" s="180"/>
      <c r="EH60" s="180"/>
      <c r="EI60" s="180"/>
      <c r="EJ60" s="180"/>
      <c r="EK60" s="180"/>
      <c r="EL60" s="180"/>
      <c r="EM60" s="180"/>
      <c r="EN60" s="180"/>
      <c r="EO60" s="180"/>
      <c r="EP60" s="180"/>
      <c r="EQ60" s="180"/>
      <c r="ER60" s="180"/>
      <c r="ES60" s="180"/>
      <c r="ET60" s="180"/>
      <c r="EU60" s="180"/>
      <c r="EV60" s="180"/>
      <c r="EW60" s="180"/>
      <c r="EX60" s="180"/>
      <c r="EY60" s="180"/>
      <c r="EZ60" s="180"/>
      <c r="FA60" s="180"/>
      <c r="FB60" s="180"/>
      <c r="FC60" s="180"/>
      <c r="FD60" s="180"/>
      <c r="FE60" s="180"/>
      <c r="FF60" s="180"/>
      <c r="FG60" s="180"/>
      <c r="FH60" s="180"/>
      <c r="FI60" s="180"/>
      <c r="FJ60" s="180"/>
      <c r="FK60" s="180"/>
      <c r="FL60" s="180"/>
      <c r="FM60" s="180"/>
      <c r="FN60" s="180"/>
      <c r="FO60" s="180"/>
      <c r="FP60" s="180"/>
      <c r="FQ60" s="180"/>
      <c r="FR60" s="180"/>
      <c r="FS60" s="180"/>
      <c r="FT60" s="180"/>
      <c r="FU60" s="180"/>
      <c r="FV60" s="180"/>
      <c r="FW60" s="180"/>
      <c r="FX60" s="180"/>
      <c r="FY60" s="180"/>
      <c r="FZ60" s="180"/>
      <c r="GA60" s="180"/>
      <c r="GB60" s="180"/>
      <c r="GC60" s="180"/>
      <c r="GD60" s="180"/>
      <c r="GE60" s="180"/>
      <c r="GF60" s="180"/>
      <c r="GG60" s="180"/>
      <c r="GH60" s="180"/>
      <c r="GI60" s="180"/>
      <c r="GJ60" s="180"/>
      <c r="GK60" s="180"/>
      <c r="GL60" s="180"/>
      <c r="GM60" s="180"/>
      <c r="GN60" s="180"/>
      <c r="GO60" s="180"/>
      <c r="GP60" s="180"/>
      <c r="GQ60" s="180"/>
      <c r="GR60" s="180"/>
      <c r="GS60" s="180"/>
      <c r="GT60" s="180"/>
      <c r="GU60" s="180"/>
      <c r="GV60" s="180"/>
      <c r="GW60" s="180"/>
      <c r="GX60" s="180"/>
      <c r="GY60" s="180"/>
      <c r="GZ60" s="180"/>
      <c r="HA60" s="180"/>
      <c r="HB60" s="180"/>
      <c r="HC60" s="180"/>
      <c r="HD60" s="180"/>
      <c r="HE60" s="180"/>
      <c r="HF60" s="180"/>
      <c r="HG60" s="180"/>
      <c r="HH60" s="180"/>
      <c r="HI60" s="180"/>
      <c r="HJ60" s="180"/>
      <c r="HK60" s="180"/>
      <c r="HL60" s="180"/>
      <c r="HM60" s="180"/>
      <c r="HN60" s="180"/>
      <c r="HO60" s="180"/>
      <c r="HP60" s="180"/>
      <c r="HQ60" s="180"/>
      <c r="HR60" s="180"/>
      <c r="HS60" s="180"/>
      <c r="HT60" s="180"/>
      <c r="HU60" s="180"/>
    </row>
    <row r="61" spans="1:229" ht="54.5" x14ac:dyDescent="0.35">
      <c r="A61" s="26"/>
      <c r="C61" s="51"/>
      <c r="D61" s="51"/>
      <c r="E61" s="51"/>
      <c r="F61" s="51"/>
      <c r="G61" s="51"/>
      <c r="H61" s="51"/>
      <c r="I61" s="51"/>
      <c r="J61" s="51"/>
      <c r="K61" s="51"/>
      <c r="L61" s="51"/>
      <c r="M61" s="51"/>
      <c r="N61" s="52" t="s">
        <v>2</v>
      </c>
      <c r="O61" s="53"/>
      <c r="P61" s="53"/>
      <c r="Q61" s="53"/>
      <c r="R61" s="53"/>
      <c r="S61" s="53"/>
      <c r="T61" s="53"/>
      <c r="U61" s="53"/>
    </row>
    <row r="62" spans="1:229" x14ac:dyDescent="0.35">
      <c r="A62" s="59"/>
      <c r="B62" s="54"/>
      <c r="C62" s="54">
        <v>1</v>
      </c>
      <c r="D62" s="54">
        <v>2</v>
      </c>
      <c r="E62" s="54">
        <v>3</v>
      </c>
      <c r="F62" s="54">
        <v>4</v>
      </c>
      <c r="G62" s="54">
        <v>5</v>
      </c>
      <c r="H62" s="54">
        <v>6</v>
      </c>
      <c r="I62" s="54">
        <v>7</v>
      </c>
      <c r="J62" s="54">
        <v>8</v>
      </c>
      <c r="K62" s="54">
        <v>9</v>
      </c>
      <c r="L62" s="54">
        <v>10</v>
      </c>
      <c r="M62" s="54">
        <v>11</v>
      </c>
      <c r="N62" s="54">
        <v>12</v>
      </c>
      <c r="O62" s="54">
        <v>13</v>
      </c>
      <c r="P62" s="54">
        <v>14</v>
      </c>
      <c r="Q62" s="54">
        <v>15</v>
      </c>
      <c r="R62" s="54">
        <v>16</v>
      </c>
      <c r="S62" s="54">
        <v>17</v>
      </c>
      <c r="T62" s="54">
        <v>18</v>
      </c>
      <c r="U62" s="54">
        <v>19</v>
      </c>
    </row>
    <row r="63" spans="1:229" x14ac:dyDescent="0.35">
      <c r="A63" s="59"/>
      <c r="B63" s="54"/>
      <c r="C63" s="54" t="s">
        <v>4</v>
      </c>
      <c r="D63" s="54" t="s">
        <v>85</v>
      </c>
      <c r="E63" s="54" t="s">
        <v>5</v>
      </c>
      <c r="F63" s="54" t="s">
        <v>6</v>
      </c>
      <c r="G63" s="54" t="s">
        <v>83</v>
      </c>
      <c r="H63" s="54" t="s">
        <v>7</v>
      </c>
      <c r="I63" s="54" t="s">
        <v>10</v>
      </c>
      <c r="J63" s="54" t="s">
        <v>86</v>
      </c>
      <c r="K63" s="54" t="s">
        <v>8</v>
      </c>
      <c r="L63" s="54" t="s">
        <v>9</v>
      </c>
      <c r="M63" s="54" t="s">
        <v>182</v>
      </c>
      <c r="N63" s="55" t="s">
        <v>11</v>
      </c>
      <c r="O63" s="56" t="s">
        <v>12</v>
      </c>
      <c r="P63" s="56" t="s">
        <v>13</v>
      </c>
      <c r="Q63" s="56" t="s">
        <v>14</v>
      </c>
      <c r="R63" s="56" t="s">
        <v>15</v>
      </c>
      <c r="S63" s="56" t="s">
        <v>16</v>
      </c>
      <c r="T63" s="56" t="s">
        <v>19</v>
      </c>
      <c r="U63" s="57" t="s">
        <v>3</v>
      </c>
    </row>
    <row r="64" spans="1:229" x14ac:dyDescent="0.35">
      <c r="A64" s="59" t="s">
        <v>89</v>
      </c>
      <c r="B64" s="54" t="s">
        <v>26</v>
      </c>
      <c r="C64" s="54" t="s">
        <v>26</v>
      </c>
      <c r="D64" s="54" t="s">
        <v>26</v>
      </c>
      <c r="E64" s="54" t="s">
        <v>26</v>
      </c>
      <c r="F64" s="54" t="s">
        <v>26</v>
      </c>
      <c r="G64" s="54"/>
      <c r="H64" s="54" t="s">
        <v>26</v>
      </c>
      <c r="I64" s="54" t="s">
        <v>26</v>
      </c>
      <c r="J64" s="54" t="s">
        <v>26</v>
      </c>
      <c r="K64" s="54"/>
      <c r="L64" s="54" t="s">
        <v>26</v>
      </c>
      <c r="M64" s="54" t="s">
        <v>26</v>
      </c>
      <c r="N64" s="55" t="s">
        <v>28</v>
      </c>
      <c r="O64" s="56"/>
      <c r="P64" s="56"/>
      <c r="Q64" s="56"/>
      <c r="R64" s="56"/>
      <c r="S64" s="56"/>
      <c r="T64" s="55" t="s">
        <v>28</v>
      </c>
      <c r="U64" s="57" t="s">
        <v>21</v>
      </c>
      <c r="W64" s="47" t="str">
        <f>IF(Sportstättenaufstellung!$B66="","",_xlfn.XLOOKUP(Sportstättenaufstellung!$B66,$C$63:$M$63,$C$69:$M$69))</f>
        <v/>
      </c>
      <c r="X64" s="47"/>
      <c r="Y64" s="47" t="str">
        <f>IF(Sportstättenaufstellung!$B66="","",_xlfn.XLOOKUP(Sportstättenaufstellung!$B66,$C$63:$M$63,$C$70:$M$70))</f>
        <v/>
      </c>
      <c r="Z64" s="47"/>
      <c r="AA64" s="26"/>
      <c r="AB64" s="47"/>
      <c r="AC64" s="48"/>
      <c r="AD64" s="47" t="str">
        <f>IF(Sportstättenaufstellung!$B66="","",_xlfn.XLOOKUP(Sportstättenaufstellung!$B66,$C$63:$M$63,$C$64:$M$64))</f>
        <v/>
      </c>
      <c r="AE64" s="47"/>
      <c r="AF64" s="49"/>
      <c r="AG64" s="26"/>
      <c r="AH64" s="49"/>
      <c r="AI64" s="49"/>
      <c r="AJ64" s="47" t="str">
        <f>IF(Sportstättenaufstellung!$B66="","",_xlfn.XLOOKUP(Sportstättenaufstellung!$B66,$C$63:$M$63,$C$65:$M$65))</f>
        <v/>
      </c>
      <c r="AK64" s="47"/>
      <c r="AL64" s="49"/>
      <c r="AM64" s="47" t="str">
        <f>IF(Sportstättenaufstellung!$B66="","",_xlfn.XLOOKUP(Sportstättenaufstellung!$B66,$C$63:$M$63,$C$66:$M$66))</f>
        <v/>
      </c>
    </row>
    <row r="65" spans="1:229" x14ac:dyDescent="0.35">
      <c r="A65" s="68" t="s">
        <v>81</v>
      </c>
      <c r="B65" s="69" t="s">
        <v>71</v>
      </c>
      <c r="C65" s="69" t="s">
        <v>71</v>
      </c>
      <c r="D65" s="69" t="s">
        <v>71</v>
      </c>
      <c r="E65" s="69" t="s">
        <v>71</v>
      </c>
      <c r="F65" s="69"/>
      <c r="G65" s="69" t="s">
        <v>71</v>
      </c>
      <c r="H65" s="69" t="s">
        <v>71</v>
      </c>
      <c r="I65" s="69" t="s">
        <v>71</v>
      </c>
      <c r="J65" s="69"/>
      <c r="K65" s="69"/>
      <c r="L65" s="69"/>
      <c r="M65" s="69" t="s">
        <v>71</v>
      </c>
      <c r="N65" s="70" t="s">
        <v>78</v>
      </c>
      <c r="O65" s="71"/>
      <c r="P65" s="71"/>
      <c r="Q65" s="71"/>
      <c r="R65" s="71"/>
      <c r="S65" s="71"/>
      <c r="T65" s="70" t="s">
        <v>78</v>
      </c>
      <c r="U65" s="72" t="s">
        <v>22</v>
      </c>
      <c r="V65" s="73"/>
      <c r="W65" s="74" t="str">
        <f>IF(Sportstättenaufstellung!$B67="","",_xlfn.XLOOKUP(Sportstättenaufstellung!$B67,$C$63:$M$63,$C$69:$M$69))</f>
        <v/>
      </c>
      <c r="X65" s="74"/>
      <c r="Y65" s="74" t="str">
        <f>IF(Sportstättenaufstellung!$B67="","",_xlfn.XLOOKUP(Sportstättenaufstellung!$B67,$C$63:$M$63,$C$70:$M$70))</f>
        <v/>
      </c>
      <c r="Z65" s="74"/>
      <c r="AA65" s="67"/>
      <c r="AB65" s="74"/>
      <c r="AC65" s="48"/>
      <c r="AD65" s="74" t="str">
        <f>IF(Sportstättenaufstellung!$B67="","",_xlfn.XLOOKUP(Sportstättenaufstellung!$B67,$C$63:$M$63,$C$64:$M$64))</f>
        <v/>
      </c>
      <c r="AE65" s="74"/>
      <c r="AF65" s="48"/>
      <c r="AG65" s="67"/>
      <c r="AH65" s="48"/>
      <c r="AI65" s="48"/>
      <c r="AJ65" s="74" t="str">
        <f>IF(Sportstättenaufstellung!$B67="","",_xlfn.XLOOKUP(Sportstättenaufstellung!$B67,$C$63:$M$63,$C$65:$M$65))</f>
        <v/>
      </c>
      <c r="AK65" s="74"/>
      <c r="AL65" s="48"/>
      <c r="AM65" s="74" t="str">
        <f>IF(Sportstättenaufstellung!$B67="","",_xlfn.XLOOKUP(Sportstättenaufstellung!$B67,$C$63:$M$63,$C$66:$M$66))</f>
        <v/>
      </c>
      <c r="AN65" s="73"/>
      <c r="AO65" s="73"/>
      <c r="AP65" s="73"/>
      <c r="AQ65" s="73"/>
      <c r="AR65" s="73"/>
      <c r="AS65" s="73"/>
      <c r="AT65" s="73"/>
      <c r="AU65" s="73"/>
      <c r="AV65" s="73"/>
      <c r="AW65" s="73"/>
      <c r="AX65" s="73"/>
      <c r="AY65" s="73"/>
      <c r="AZ65" s="73"/>
      <c r="BA65" s="73"/>
      <c r="BB65" s="73"/>
      <c r="BC65" s="73"/>
      <c r="BD65" s="73"/>
      <c r="BE65" s="73"/>
      <c r="BF65" s="73"/>
      <c r="BG65" s="73"/>
      <c r="BH65" s="73"/>
      <c r="BI65" s="73"/>
      <c r="BJ65" s="73"/>
      <c r="BK65" s="73"/>
      <c r="BL65" s="73"/>
      <c r="BM65" s="73"/>
      <c r="BN65" s="73"/>
      <c r="BO65" s="73"/>
      <c r="BP65" s="73"/>
      <c r="BQ65" s="73"/>
      <c r="BR65" s="73"/>
      <c r="BS65" s="73"/>
      <c r="BT65" s="73"/>
      <c r="BU65" s="73"/>
      <c r="BV65" s="73"/>
      <c r="BW65" s="73"/>
      <c r="BX65" s="73"/>
      <c r="BY65" s="73"/>
      <c r="BZ65" s="73"/>
      <c r="CA65" s="73"/>
      <c r="CB65" s="73"/>
      <c r="CC65" s="73"/>
      <c r="CD65" s="73"/>
      <c r="CE65" s="73"/>
      <c r="CF65" s="73"/>
      <c r="CG65" s="73"/>
      <c r="CH65" s="73"/>
      <c r="CI65" s="73"/>
      <c r="CJ65" s="73"/>
      <c r="CK65" s="73"/>
      <c r="CL65" s="73"/>
      <c r="CM65" s="73"/>
      <c r="CN65" s="73"/>
      <c r="CO65" s="73"/>
      <c r="CP65" s="73"/>
      <c r="CQ65" s="73"/>
      <c r="CR65" s="73"/>
      <c r="CS65" s="73"/>
      <c r="CT65" s="73"/>
      <c r="CU65" s="73"/>
      <c r="CV65" s="73"/>
      <c r="CW65" s="73"/>
      <c r="CX65" s="73"/>
      <c r="CY65" s="73"/>
      <c r="CZ65" s="73"/>
      <c r="DA65" s="73"/>
      <c r="DB65" s="73"/>
      <c r="DC65" s="73"/>
      <c r="DD65" s="73"/>
      <c r="DE65" s="73"/>
      <c r="DF65" s="73"/>
      <c r="DG65" s="73"/>
      <c r="DH65" s="73"/>
      <c r="DI65" s="73"/>
      <c r="DJ65" s="73"/>
      <c r="DK65" s="73"/>
      <c r="DL65" s="73"/>
      <c r="DM65" s="73"/>
      <c r="DN65" s="73"/>
      <c r="DO65" s="73"/>
      <c r="DP65" s="73"/>
      <c r="DQ65" s="73"/>
      <c r="DR65" s="73"/>
      <c r="DS65" s="73"/>
      <c r="DT65" s="73"/>
      <c r="DU65" s="73"/>
      <c r="DV65" s="73"/>
      <c r="DW65" s="73"/>
      <c r="DX65" s="73"/>
      <c r="DY65" s="73"/>
      <c r="DZ65" s="73"/>
      <c r="EA65" s="73"/>
      <c r="EB65" s="73"/>
      <c r="EC65" s="73"/>
      <c r="ED65" s="73"/>
      <c r="EE65" s="73"/>
      <c r="EF65" s="73"/>
      <c r="EG65" s="73"/>
      <c r="EH65" s="73"/>
      <c r="EI65" s="73"/>
      <c r="EJ65" s="73"/>
      <c r="EK65" s="73"/>
      <c r="EL65" s="73"/>
      <c r="EM65" s="73"/>
      <c r="EN65" s="73"/>
      <c r="EO65" s="73"/>
      <c r="EP65" s="73"/>
      <c r="EQ65" s="73"/>
      <c r="ER65" s="73"/>
      <c r="ES65" s="73"/>
      <c r="ET65" s="73"/>
      <c r="EU65" s="73"/>
      <c r="EV65" s="73"/>
      <c r="EW65" s="73"/>
      <c r="EX65" s="73"/>
      <c r="EY65" s="73"/>
      <c r="EZ65" s="73"/>
      <c r="FA65" s="73"/>
      <c r="FB65" s="73"/>
      <c r="FC65" s="73"/>
      <c r="FD65" s="73"/>
      <c r="FE65" s="73"/>
      <c r="FF65" s="73"/>
      <c r="FG65" s="73"/>
      <c r="FH65" s="73"/>
      <c r="FI65" s="73"/>
      <c r="FJ65" s="73"/>
      <c r="FK65" s="73"/>
      <c r="FL65" s="73"/>
      <c r="FM65" s="73"/>
      <c r="FN65" s="73"/>
      <c r="FO65" s="73"/>
      <c r="FP65" s="73"/>
      <c r="FQ65" s="73"/>
      <c r="FR65" s="73"/>
      <c r="FS65" s="73"/>
      <c r="FT65" s="73"/>
      <c r="FU65" s="73"/>
      <c r="FV65" s="73"/>
      <c r="FW65" s="73"/>
      <c r="FX65" s="73"/>
      <c r="FY65" s="73"/>
      <c r="FZ65" s="73"/>
      <c r="GA65" s="73"/>
      <c r="GB65" s="73"/>
      <c r="GC65" s="73"/>
      <c r="GD65" s="73"/>
      <c r="GE65" s="73"/>
      <c r="GF65" s="73"/>
      <c r="GG65" s="73"/>
      <c r="GH65" s="73"/>
      <c r="GI65" s="73"/>
      <c r="GJ65" s="73"/>
      <c r="GK65" s="73"/>
      <c r="GL65" s="73"/>
      <c r="GM65" s="73"/>
      <c r="GN65" s="73"/>
      <c r="GO65" s="73"/>
      <c r="GP65" s="73"/>
      <c r="GQ65" s="73"/>
      <c r="GR65" s="73"/>
      <c r="GS65" s="73"/>
      <c r="GT65" s="73"/>
      <c r="GU65" s="73"/>
      <c r="GV65" s="73"/>
      <c r="GW65" s="73"/>
      <c r="GX65" s="73"/>
      <c r="GY65" s="73"/>
      <c r="GZ65" s="73"/>
      <c r="HA65" s="73"/>
      <c r="HB65" s="73"/>
      <c r="HC65" s="73"/>
      <c r="HD65" s="73"/>
      <c r="HE65" s="73"/>
      <c r="HF65" s="73"/>
      <c r="HG65" s="73"/>
      <c r="HH65" s="73"/>
      <c r="HI65" s="73"/>
      <c r="HJ65" s="73"/>
      <c r="HK65" s="73"/>
      <c r="HL65" s="73"/>
      <c r="HM65" s="73"/>
      <c r="HN65" s="73"/>
      <c r="HO65" s="73"/>
      <c r="HP65" s="73"/>
      <c r="HQ65" s="73"/>
      <c r="HR65" s="73"/>
      <c r="HS65" s="73"/>
      <c r="HT65" s="73"/>
      <c r="HU65" s="73"/>
    </row>
    <row r="66" spans="1:229" x14ac:dyDescent="0.35">
      <c r="A66" s="77" t="s">
        <v>88</v>
      </c>
      <c r="B66" s="69" t="s">
        <v>27</v>
      </c>
      <c r="C66" s="69" t="s">
        <v>27</v>
      </c>
      <c r="D66" s="69" t="s">
        <v>27</v>
      </c>
      <c r="E66" s="69" t="s">
        <v>27</v>
      </c>
      <c r="F66" s="69" t="s">
        <v>27</v>
      </c>
      <c r="G66" s="69"/>
      <c r="H66" s="69" t="s">
        <v>27</v>
      </c>
      <c r="I66" s="69" t="s">
        <v>27</v>
      </c>
      <c r="J66" s="69"/>
      <c r="K66" s="69" t="s">
        <v>27</v>
      </c>
      <c r="L66" s="69"/>
      <c r="M66" s="69" t="s">
        <v>27</v>
      </c>
      <c r="N66" s="70" t="s">
        <v>32</v>
      </c>
      <c r="O66" s="71"/>
      <c r="P66" s="71"/>
      <c r="Q66" s="71"/>
      <c r="R66" s="71"/>
      <c r="S66" s="71"/>
      <c r="T66" s="70" t="s">
        <v>32</v>
      </c>
      <c r="U66" s="72" t="s">
        <v>57</v>
      </c>
      <c r="V66" s="73"/>
      <c r="W66" s="74" t="str">
        <f>IF(Sportstättenaufstellung!$B68="","",_xlfn.XLOOKUP(Sportstättenaufstellung!$B68,$C$63:$M$63,$C$69:$M$69))</f>
        <v/>
      </c>
      <c r="X66" s="74"/>
      <c r="Y66" s="74" t="str">
        <f>IF(Sportstättenaufstellung!$B68="","",_xlfn.XLOOKUP(Sportstättenaufstellung!$B68,$C$63:$M$63,$C$70:$M$70))</f>
        <v/>
      </c>
      <c r="Z66" s="74"/>
      <c r="AA66" s="67"/>
      <c r="AB66" s="74"/>
      <c r="AC66" s="48"/>
      <c r="AD66" s="74" t="str">
        <f>IF(Sportstättenaufstellung!$B68="","",_xlfn.XLOOKUP(Sportstättenaufstellung!$B68,$C$63:$M$63,$C$64:$M$64))</f>
        <v/>
      </c>
      <c r="AE66" s="74"/>
      <c r="AF66" s="48"/>
      <c r="AG66" s="67"/>
      <c r="AH66" s="48"/>
      <c r="AI66" s="48"/>
      <c r="AJ66" s="74" t="str">
        <f>IF(Sportstättenaufstellung!$B68="","",_xlfn.XLOOKUP(Sportstättenaufstellung!$B68,$C$63:$M$63,$C$65:$M$65))</f>
        <v/>
      </c>
      <c r="AK66" s="74"/>
      <c r="AL66" s="48"/>
      <c r="AM66" s="74" t="str">
        <f>IF(Sportstättenaufstellung!$B68="","",_xlfn.XLOOKUP(Sportstättenaufstellung!$B68,$C$63:$M$63,$C$66:$M$66))</f>
        <v/>
      </c>
      <c r="AN66" s="73"/>
      <c r="AO66" s="73"/>
      <c r="AP66" s="73"/>
      <c r="AQ66" s="73"/>
      <c r="AR66" s="73"/>
      <c r="AS66" s="73"/>
      <c r="AT66" s="73"/>
      <c r="AU66" s="73"/>
      <c r="AV66" s="73"/>
      <c r="AW66" s="73"/>
      <c r="AX66" s="73"/>
      <c r="AY66" s="73"/>
      <c r="AZ66" s="73"/>
      <c r="BA66" s="73"/>
      <c r="BB66" s="73"/>
      <c r="BC66" s="73"/>
      <c r="BD66" s="73"/>
      <c r="BE66" s="73"/>
      <c r="BF66" s="73"/>
      <c r="BG66" s="73"/>
      <c r="BH66" s="73"/>
      <c r="BI66" s="73"/>
      <c r="BJ66" s="73"/>
      <c r="BK66" s="73"/>
      <c r="BL66" s="73"/>
      <c r="BM66" s="73"/>
      <c r="BN66" s="73"/>
      <c r="BO66" s="73"/>
      <c r="BP66" s="73"/>
      <c r="BQ66" s="73"/>
      <c r="BR66" s="73"/>
      <c r="BS66" s="73"/>
      <c r="BT66" s="73"/>
      <c r="BU66" s="73"/>
      <c r="BV66" s="73"/>
      <c r="BW66" s="73"/>
      <c r="BX66" s="73"/>
      <c r="BY66" s="73"/>
      <c r="BZ66" s="73"/>
      <c r="CA66" s="73"/>
      <c r="CB66" s="73"/>
      <c r="CC66" s="73"/>
      <c r="CD66" s="73"/>
      <c r="CE66" s="73"/>
      <c r="CF66" s="73"/>
      <c r="CG66" s="73"/>
      <c r="CH66" s="73"/>
      <c r="CI66" s="73"/>
      <c r="CJ66" s="73"/>
      <c r="CK66" s="73"/>
      <c r="CL66" s="73"/>
      <c r="CM66" s="73"/>
      <c r="CN66" s="73"/>
      <c r="CO66" s="73"/>
      <c r="CP66" s="73"/>
      <c r="CQ66" s="73"/>
      <c r="CR66" s="73"/>
      <c r="CS66" s="73"/>
      <c r="CT66" s="73"/>
      <c r="CU66" s="73"/>
      <c r="CV66" s="73"/>
      <c r="CW66" s="73"/>
      <c r="CX66" s="73"/>
      <c r="CY66" s="73"/>
      <c r="CZ66" s="73"/>
      <c r="DA66" s="73"/>
      <c r="DB66" s="73"/>
      <c r="DC66" s="73"/>
      <c r="DD66" s="73"/>
      <c r="DE66" s="73"/>
      <c r="DF66" s="73"/>
      <c r="DG66" s="73"/>
      <c r="DH66" s="73"/>
      <c r="DI66" s="73"/>
      <c r="DJ66" s="73"/>
      <c r="DK66" s="73"/>
      <c r="DL66" s="73"/>
      <c r="DM66" s="73"/>
      <c r="DN66" s="73"/>
      <c r="DO66" s="73"/>
      <c r="DP66" s="73"/>
      <c r="DQ66" s="73"/>
      <c r="DR66" s="73"/>
      <c r="DS66" s="73"/>
      <c r="DT66" s="73"/>
      <c r="DU66" s="73"/>
      <c r="DV66" s="73"/>
      <c r="DW66" s="73"/>
      <c r="DX66" s="73"/>
      <c r="DY66" s="73"/>
      <c r="DZ66" s="73"/>
      <c r="EA66" s="73"/>
      <c r="EB66" s="73"/>
      <c r="EC66" s="73"/>
      <c r="ED66" s="73"/>
      <c r="EE66" s="73"/>
      <c r="EF66" s="73"/>
      <c r="EG66" s="73"/>
      <c r="EH66" s="73"/>
      <c r="EI66" s="73"/>
      <c r="EJ66" s="73"/>
      <c r="EK66" s="73"/>
      <c r="EL66" s="73"/>
      <c r="EM66" s="73"/>
      <c r="EN66" s="73"/>
      <c r="EO66" s="73"/>
      <c r="EP66" s="73"/>
      <c r="EQ66" s="73"/>
      <c r="ER66" s="73"/>
      <c r="ES66" s="73"/>
      <c r="ET66" s="73"/>
      <c r="EU66" s="73"/>
      <c r="EV66" s="73"/>
      <c r="EW66" s="73"/>
      <c r="EX66" s="73"/>
      <c r="EY66" s="73"/>
      <c r="EZ66" s="73"/>
      <c r="FA66" s="73"/>
      <c r="FB66" s="73"/>
      <c r="FC66" s="73"/>
      <c r="FD66" s="73"/>
      <c r="FE66" s="73"/>
      <c r="FF66" s="73"/>
      <c r="FG66" s="73"/>
      <c r="FH66" s="73"/>
      <c r="FI66" s="73"/>
      <c r="FJ66" s="73"/>
      <c r="FK66" s="73"/>
      <c r="FL66" s="73"/>
      <c r="FM66" s="73"/>
      <c r="FN66" s="73"/>
      <c r="FO66" s="73"/>
      <c r="FP66" s="73"/>
      <c r="FQ66" s="73"/>
      <c r="FR66" s="73"/>
      <c r="FS66" s="73"/>
      <c r="FT66" s="73"/>
      <c r="FU66" s="73"/>
      <c r="FV66" s="73"/>
      <c r="FW66" s="73"/>
      <c r="FX66" s="73"/>
      <c r="FY66" s="73"/>
      <c r="FZ66" s="73"/>
      <c r="GA66" s="73"/>
      <c r="GB66" s="73"/>
      <c r="GC66" s="73"/>
      <c r="GD66" s="73"/>
      <c r="GE66" s="73"/>
      <c r="GF66" s="73"/>
      <c r="GG66" s="73"/>
      <c r="GH66" s="73"/>
      <c r="GI66" s="73"/>
      <c r="GJ66" s="73"/>
      <c r="GK66" s="73"/>
      <c r="GL66" s="73"/>
      <c r="GM66" s="73"/>
      <c r="GN66" s="73"/>
      <c r="GO66" s="73"/>
      <c r="GP66" s="73"/>
      <c r="GQ66" s="73"/>
      <c r="GR66" s="73"/>
      <c r="GS66" s="73"/>
      <c r="GT66" s="73"/>
      <c r="GU66" s="73"/>
      <c r="GV66" s="73"/>
      <c r="GW66" s="73"/>
      <c r="GX66" s="73"/>
      <c r="GY66" s="73"/>
      <c r="GZ66" s="73"/>
      <c r="HA66" s="73"/>
      <c r="HB66" s="73"/>
      <c r="HC66" s="73"/>
      <c r="HD66" s="73"/>
      <c r="HE66" s="73"/>
      <c r="HF66" s="73"/>
      <c r="HG66" s="73"/>
      <c r="HH66" s="73"/>
      <c r="HI66" s="73"/>
      <c r="HJ66" s="73"/>
      <c r="HK66" s="73"/>
      <c r="HL66" s="73"/>
      <c r="HM66" s="73"/>
      <c r="HN66" s="73"/>
      <c r="HO66" s="73"/>
      <c r="HP66" s="73"/>
      <c r="HQ66" s="73"/>
      <c r="HR66" s="73"/>
      <c r="HS66" s="73"/>
      <c r="HT66" s="73"/>
      <c r="HU66" s="73"/>
    </row>
    <row r="67" spans="1:229" x14ac:dyDescent="0.35">
      <c r="A67" s="67"/>
      <c r="B67" s="80" t="s">
        <v>24</v>
      </c>
      <c r="C67" s="80" t="s">
        <v>24</v>
      </c>
      <c r="D67" s="80" t="s">
        <v>24</v>
      </c>
      <c r="E67" s="80" t="s">
        <v>24</v>
      </c>
      <c r="F67" s="80" t="s">
        <v>24</v>
      </c>
      <c r="G67" s="80"/>
      <c r="H67" s="80" t="s">
        <v>24</v>
      </c>
      <c r="I67" s="80"/>
      <c r="J67" s="80"/>
      <c r="K67" s="80" t="s">
        <v>24</v>
      </c>
      <c r="L67" s="80"/>
      <c r="M67" s="80" t="s">
        <v>24</v>
      </c>
      <c r="N67" s="70" t="s">
        <v>30</v>
      </c>
      <c r="O67" s="71"/>
      <c r="P67" s="71"/>
      <c r="Q67" s="71"/>
      <c r="R67" s="71"/>
      <c r="S67" s="71"/>
      <c r="T67" s="70" t="s">
        <v>30</v>
      </c>
      <c r="U67" s="72" t="s">
        <v>23</v>
      </c>
      <c r="V67" s="73"/>
      <c r="W67" s="74" t="str">
        <f>IF(Sportstättenaufstellung!$B69="","",_xlfn.XLOOKUP(Sportstättenaufstellung!$B69,$C$63:$M$63,$C$69:$M$69))</f>
        <v/>
      </c>
      <c r="X67" s="74"/>
      <c r="Y67" s="74" t="str">
        <f>IF(Sportstättenaufstellung!$B69="","",_xlfn.XLOOKUP(Sportstättenaufstellung!$B69,$C$63:$M$63,$C$70:$M$70))</f>
        <v/>
      </c>
      <c r="Z67" s="74"/>
      <c r="AA67" s="67"/>
      <c r="AB67" s="74"/>
      <c r="AC67" s="48"/>
      <c r="AD67" s="74" t="str">
        <f>IF(Sportstättenaufstellung!$B69="","",_xlfn.XLOOKUP(Sportstättenaufstellung!$B69,$C$63:$M$63,$C$64:$M$64))</f>
        <v/>
      </c>
      <c r="AE67" s="74"/>
      <c r="AF67" s="48"/>
      <c r="AG67" s="67"/>
      <c r="AH67" s="48"/>
      <c r="AI67" s="48"/>
      <c r="AJ67" s="74" t="str">
        <f>IF(Sportstättenaufstellung!$B69="","",_xlfn.XLOOKUP(Sportstättenaufstellung!$B69,$C$63:$M$63,$C$65:$M$65))</f>
        <v/>
      </c>
      <c r="AK67" s="74"/>
      <c r="AL67" s="48"/>
      <c r="AM67" s="74" t="str">
        <f>IF(Sportstättenaufstellung!$B69="","",_xlfn.XLOOKUP(Sportstättenaufstellung!$B69,$C$63:$M$63,$C$66:$M$66))</f>
        <v/>
      </c>
      <c r="AN67" s="73"/>
      <c r="AO67" s="73"/>
      <c r="AP67" s="73"/>
      <c r="AQ67" s="73"/>
      <c r="AR67" s="73"/>
      <c r="AS67" s="73"/>
      <c r="AT67" s="73"/>
      <c r="AU67" s="73"/>
      <c r="AV67" s="73"/>
      <c r="AW67" s="73"/>
      <c r="AX67" s="73"/>
      <c r="AY67" s="73"/>
      <c r="AZ67" s="73"/>
      <c r="BA67" s="73"/>
      <c r="BB67" s="73"/>
      <c r="BC67" s="73"/>
      <c r="BD67" s="73"/>
      <c r="BE67" s="73"/>
      <c r="BF67" s="73"/>
      <c r="BG67" s="73"/>
      <c r="BH67" s="73"/>
      <c r="BI67" s="73"/>
      <c r="BJ67" s="73"/>
      <c r="BK67" s="73"/>
      <c r="BL67" s="73"/>
      <c r="BM67" s="73"/>
      <c r="BN67" s="73"/>
      <c r="BO67" s="73"/>
      <c r="BP67" s="73"/>
      <c r="BQ67" s="73"/>
      <c r="BR67" s="73"/>
      <c r="BS67" s="73"/>
      <c r="BT67" s="73"/>
      <c r="BU67" s="73"/>
      <c r="BV67" s="73"/>
      <c r="BW67" s="73"/>
      <c r="BX67" s="73"/>
      <c r="BY67" s="73"/>
      <c r="BZ67" s="73"/>
      <c r="CA67" s="73"/>
      <c r="CB67" s="73"/>
      <c r="CC67" s="73"/>
      <c r="CD67" s="73"/>
      <c r="CE67" s="73"/>
      <c r="CF67" s="73"/>
      <c r="CG67" s="73"/>
      <c r="CH67" s="73"/>
      <c r="CI67" s="73"/>
      <c r="CJ67" s="73"/>
      <c r="CK67" s="73"/>
      <c r="CL67" s="73"/>
      <c r="CM67" s="73"/>
      <c r="CN67" s="73"/>
      <c r="CO67" s="73"/>
      <c r="CP67" s="73"/>
      <c r="CQ67" s="73"/>
      <c r="CR67" s="73"/>
      <c r="CS67" s="73"/>
      <c r="CT67" s="73"/>
      <c r="CU67" s="73"/>
      <c r="CV67" s="73"/>
      <c r="CW67" s="73"/>
      <c r="CX67" s="73"/>
      <c r="CY67" s="73"/>
      <c r="CZ67" s="73"/>
      <c r="DA67" s="73"/>
      <c r="DB67" s="73"/>
      <c r="DC67" s="73"/>
      <c r="DD67" s="73"/>
      <c r="DE67" s="73"/>
      <c r="DF67" s="73"/>
      <c r="DG67" s="73"/>
      <c r="DH67" s="73"/>
      <c r="DI67" s="73"/>
      <c r="DJ67" s="73"/>
      <c r="DK67" s="73"/>
      <c r="DL67" s="73"/>
      <c r="DM67" s="73"/>
      <c r="DN67" s="73"/>
      <c r="DO67" s="73"/>
      <c r="DP67" s="73"/>
      <c r="DQ67" s="73"/>
      <c r="DR67" s="73"/>
      <c r="DS67" s="73"/>
      <c r="DT67" s="73"/>
      <c r="DU67" s="73"/>
      <c r="DV67" s="73"/>
      <c r="DW67" s="73"/>
      <c r="DX67" s="73"/>
      <c r="DY67" s="73"/>
      <c r="DZ67" s="73"/>
      <c r="EA67" s="73"/>
      <c r="EB67" s="73"/>
      <c r="EC67" s="73"/>
      <c r="ED67" s="73"/>
      <c r="EE67" s="73"/>
      <c r="EF67" s="73"/>
      <c r="EG67" s="73"/>
      <c r="EH67" s="73"/>
      <c r="EI67" s="73"/>
      <c r="EJ67" s="73"/>
      <c r="EK67" s="73"/>
      <c r="EL67" s="73"/>
      <c r="EM67" s="73"/>
      <c r="EN67" s="73"/>
      <c r="EO67" s="73"/>
      <c r="EP67" s="73"/>
      <c r="EQ67" s="73"/>
      <c r="ER67" s="73"/>
      <c r="ES67" s="73"/>
      <c r="ET67" s="73"/>
      <c r="EU67" s="73"/>
      <c r="EV67" s="73"/>
      <c r="EW67" s="73"/>
      <c r="EX67" s="73"/>
      <c r="EY67" s="73"/>
      <c r="EZ67" s="73"/>
      <c r="FA67" s="73"/>
      <c r="FB67" s="73"/>
      <c r="FC67" s="73"/>
      <c r="FD67" s="73"/>
      <c r="FE67" s="73"/>
      <c r="FF67" s="73"/>
      <c r="FG67" s="73"/>
      <c r="FH67" s="73"/>
      <c r="FI67" s="73"/>
      <c r="FJ67" s="73"/>
      <c r="FK67" s="73"/>
      <c r="FL67" s="73"/>
      <c r="FM67" s="73"/>
      <c r="FN67" s="73"/>
      <c r="FO67" s="73"/>
      <c r="FP67" s="73"/>
      <c r="FQ67" s="73"/>
      <c r="FR67" s="73"/>
      <c r="FS67" s="73"/>
      <c r="FT67" s="73"/>
      <c r="FU67" s="73"/>
      <c r="FV67" s="73"/>
      <c r="FW67" s="73"/>
      <c r="FX67" s="73"/>
      <c r="FY67" s="73"/>
      <c r="FZ67" s="73"/>
      <c r="GA67" s="73"/>
      <c r="GB67" s="73"/>
      <c r="GC67" s="73"/>
      <c r="GD67" s="73"/>
      <c r="GE67" s="73"/>
      <c r="GF67" s="73"/>
      <c r="GG67" s="73"/>
      <c r="GH67" s="73"/>
      <c r="GI67" s="73"/>
      <c r="GJ67" s="73"/>
      <c r="GK67" s="73"/>
      <c r="GL67" s="73"/>
      <c r="GM67" s="73"/>
      <c r="GN67" s="73"/>
      <c r="GO67" s="73"/>
      <c r="GP67" s="73"/>
      <c r="GQ67" s="73"/>
      <c r="GR67" s="73"/>
      <c r="GS67" s="73"/>
      <c r="GT67" s="73"/>
      <c r="GU67" s="73"/>
      <c r="GV67" s="73"/>
      <c r="GW67" s="73"/>
      <c r="GX67" s="73"/>
      <c r="GY67" s="73"/>
      <c r="GZ67" s="73"/>
      <c r="HA67" s="73"/>
      <c r="HB67" s="73"/>
      <c r="HC67" s="73"/>
      <c r="HD67" s="73"/>
      <c r="HE67" s="73"/>
      <c r="HF67" s="73"/>
      <c r="HG67" s="73"/>
      <c r="HH67" s="73"/>
      <c r="HI67" s="73"/>
      <c r="HJ67" s="73"/>
      <c r="HK67" s="73"/>
      <c r="HL67" s="73"/>
      <c r="HM67" s="73"/>
      <c r="HN67" s="73"/>
      <c r="HO67" s="73"/>
      <c r="HP67" s="73"/>
      <c r="HQ67" s="73"/>
      <c r="HR67" s="73"/>
      <c r="HS67" s="73"/>
      <c r="HT67" s="73"/>
      <c r="HU67" s="73"/>
    </row>
    <row r="68" spans="1:229" x14ac:dyDescent="0.35">
      <c r="A68" s="67"/>
      <c r="B68" s="80" t="s">
        <v>25</v>
      </c>
      <c r="C68" s="80" t="s">
        <v>25</v>
      </c>
      <c r="D68" s="80" t="s">
        <v>25</v>
      </c>
      <c r="E68" s="80" t="s">
        <v>25</v>
      </c>
      <c r="F68" s="80" t="s">
        <v>25</v>
      </c>
      <c r="G68" s="80"/>
      <c r="H68" s="80" t="s">
        <v>25</v>
      </c>
      <c r="I68" s="80"/>
      <c r="J68" s="80"/>
      <c r="K68" s="80" t="s">
        <v>25</v>
      </c>
      <c r="L68" s="80"/>
      <c r="M68" s="80" t="s">
        <v>25</v>
      </c>
      <c r="N68" s="70" t="s">
        <v>31</v>
      </c>
      <c r="O68" s="71"/>
      <c r="P68" s="71"/>
      <c r="Q68" s="71"/>
      <c r="R68" s="71"/>
      <c r="S68" s="71"/>
      <c r="T68" s="70" t="s">
        <v>31</v>
      </c>
      <c r="U68" s="72" t="s">
        <v>58</v>
      </c>
      <c r="V68" s="73"/>
      <c r="W68" s="74" t="str">
        <f>IF(Sportstättenaufstellung!$B70="","",_xlfn.XLOOKUP(Sportstättenaufstellung!$B70,$C$63:$M$63,$C$69:$M$69))</f>
        <v/>
      </c>
      <c r="X68" s="74"/>
      <c r="Y68" s="74" t="str">
        <f>IF(Sportstättenaufstellung!$B70="","",_xlfn.XLOOKUP(Sportstättenaufstellung!$B70,$C$63:$M$63,$C$70:$M$70))</f>
        <v/>
      </c>
      <c r="Z68" s="74"/>
      <c r="AA68" s="67"/>
      <c r="AB68" s="74"/>
      <c r="AC68" s="48"/>
      <c r="AD68" s="74" t="str">
        <f>IF(Sportstättenaufstellung!$B70="","",_xlfn.XLOOKUP(Sportstättenaufstellung!$B70,$C$63:$M$63,$C$64:$M$64))</f>
        <v/>
      </c>
      <c r="AE68" s="74"/>
      <c r="AF68" s="48"/>
      <c r="AG68" s="67"/>
      <c r="AH68" s="48"/>
      <c r="AI68" s="48"/>
      <c r="AJ68" s="74" t="str">
        <f>IF(Sportstättenaufstellung!$B70="","",_xlfn.XLOOKUP(Sportstättenaufstellung!$B70,$C$63:$M$63,$C$65:$M$65))</f>
        <v/>
      </c>
      <c r="AK68" s="74"/>
      <c r="AL68" s="48"/>
      <c r="AM68" s="74" t="str">
        <f>IF(Sportstättenaufstellung!$B70="","",_xlfn.XLOOKUP(Sportstättenaufstellung!$B70,$C$63:$M$63,$C$66:$M$66))</f>
        <v/>
      </c>
      <c r="AN68" s="73"/>
      <c r="AO68" s="73"/>
      <c r="AP68" s="73"/>
      <c r="AQ68" s="73"/>
      <c r="AR68" s="73"/>
      <c r="AS68" s="73"/>
      <c r="AT68" s="73"/>
      <c r="AU68" s="73"/>
      <c r="AV68" s="73"/>
      <c r="AW68" s="73"/>
      <c r="AX68" s="73"/>
      <c r="AY68" s="73"/>
      <c r="AZ68" s="73"/>
      <c r="BA68" s="73"/>
      <c r="BB68" s="73"/>
      <c r="BC68" s="73"/>
      <c r="BD68" s="73"/>
      <c r="BE68" s="73"/>
      <c r="BF68" s="73"/>
      <c r="BG68" s="73"/>
      <c r="BH68" s="73"/>
      <c r="BI68" s="73"/>
      <c r="BJ68" s="73"/>
      <c r="BK68" s="73"/>
      <c r="BL68" s="73"/>
      <c r="BM68" s="73"/>
      <c r="BN68" s="73"/>
      <c r="BO68" s="73"/>
      <c r="BP68" s="73"/>
      <c r="BQ68" s="73"/>
      <c r="BR68" s="73"/>
      <c r="BS68" s="73"/>
      <c r="BT68" s="73"/>
      <c r="BU68" s="73"/>
      <c r="BV68" s="73"/>
      <c r="BW68" s="73"/>
      <c r="BX68" s="73"/>
      <c r="BY68" s="73"/>
      <c r="BZ68" s="73"/>
      <c r="CA68" s="73"/>
      <c r="CB68" s="73"/>
      <c r="CC68" s="73"/>
      <c r="CD68" s="73"/>
      <c r="CE68" s="73"/>
      <c r="CF68" s="73"/>
      <c r="CG68" s="73"/>
      <c r="CH68" s="73"/>
      <c r="CI68" s="73"/>
      <c r="CJ68" s="73"/>
      <c r="CK68" s="73"/>
      <c r="CL68" s="73"/>
      <c r="CM68" s="73"/>
      <c r="CN68" s="73"/>
      <c r="CO68" s="73"/>
      <c r="CP68" s="73"/>
      <c r="CQ68" s="73"/>
      <c r="CR68" s="73"/>
      <c r="CS68" s="73"/>
      <c r="CT68" s="73"/>
      <c r="CU68" s="73"/>
      <c r="CV68" s="73"/>
      <c r="CW68" s="73"/>
      <c r="CX68" s="73"/>
      <c r="CY68" s="73"/>
      <c r="CZ68" s="73"/>
      <c r="DA68" s="73"/>
      <c r="DB68" s="73"/>
      <c r="DC68" s="73"/>
      <c r="DD68" s="73"/>
      <c r="DE68" s="73"/>
      <c r="DF68" s="73"/>
      <c r="DG68" s="73"/>
      <c r="DH68" s="73"/>
      <c r="DI68" s="73"/>
      <c r="DJ68" s="73"/>
      <c r="DK68" s="73"/>
      <c r="DL68" s="73"/>
      <c r="DM68" s="73"/>
      <c r="DN68" s="73"/>
      <c r="DO68" s="73"/>
      <c r="DP68" s="73"/>
      <c r="DQ68" s="73"/>
      <c r="DR68" s="73"/>
      <c r="DS68" s="73"/>
      <c r="DT68" s="73"/>
      <c r="DU68" s="73"/>
      <c r="DV68" s="73"/>
      <c r="DW68" s="73"/>
      <c r="DX68" s="73"/>
      <c r="DY68" s="73"/>
      <c r="DZ68" s="73"/>
      <c r="EA68" s="73"/>
      <c r="EB68" s="73"/>
      <c r="EC68" s="73"/>
      <c r="ED68" s="73"/>
      <c r="EE68" s="73"/>
      <c r="EF68" s="73"/>
      <c r="EG68" s="73"/>
      <c r="EH68" s="73"/>
      <c r="EI68" s="73"/>
      <c r="EJ68" s="73"/>
      <c r="EK68" s="73"/>
      <c r="EL68" s="73"/>
      <c r="EM68" s="73"/>
      <c r="EN68" s="73"/>
      <c r="EO68" s="73"/>
      <c r="EP68" s="73"/>
      <c r="EQ68" s="73"/>
      <c r="ER68" s="73"/>
      <c r="ES68" s="73"/>
      <c r="ET68" s="73"/>
      <c r="EU68" s="73"/>
      <c r="EV68" s="73"/>
      <c r="EW68" s="73"/>
      <c r="EX68" s="73"/>
      <c r="EY68" s="73"/>
      <c r="EZ68" s="73"/>
      <c r="FA68" s="73"/>
      <c r="FB68" s="73"/>
      <c r="FC68" s="73"/>
      <c r="FD68" s="73"/>
      <c r="FE68" s="73"/>
      <c r="FF68" s="73"/>
      <c r="FG68" s="73"/>
      <c r="FH68" s="73"/>
      <c r="FI68" s="73"/>
      <c r="FJ68" s="73"/>
      <c r="FK68" s="73"/>
      <c r="FL68" s="73"/>
      <c r="FM68" s="73"/>
      <c r="FN68" s="73"/>
      <c r="FO68" s="73"/>
      <c r="FP68" s="73"/>
      <c r="FQ68" s="73"/>
      <c r="FR68" s="73"/>
      <c r="FS68" s="73"/>
      <c r="FT68" s="73"/>
      <c r="FU68" s="73"/>
      <c r="FV68" s="73"/>
      <c r="FW68" s="73"/>
      <c r="FX68" s="73"/>
      <c r="FY68" s="73"/>
      <c r="FZ68" s="73"/>
      <c r="GA68" s="73"/>
      <c r="GB68" s="73"/>
      <c r="GC68" s="73"/>
      <c r="GD68" s="73"/>
      <c r="GE68" s="73"/>
      <c r="GF68" s="73"/>
      <c r="GG68" s="73"/>
      <c r="GH68" s="73"/>
      <c r="GI68" s="73"/>
      <c r="GJ68" s="73"/>
      <c r="GK68" s="73"/>
      <c r="GL68" s="73"/>
      <c r="GM68" s="73"/>
      <c r="GN68" s="73"/>
      <c r="GO68" s="73"/>
      <c r="GP68" s="73"/>
      <c r="GQ68" s="73"/>
      <c r="GR68" s="73"/>
      <c r="GS68" s="73"/>
      <c r="GT68" s="73"/>
      <c r="GU68" s="73"/>
      <c r="GV68" s="73"/>
      <c r="GW68" s="73"/>
      <c r="GX68" s="73"/>
      <c r="GY68" s="73"/>
      <c r="GZ68" s="73"/>
      <c r="HA68" s="73"/>
      <c r="HB68" s="73"/>
      <c r="HC68" s="73"/>
      <c r="HD68" s="73"/>
      <c r="HE68" s="73"/>
      <c r="HF68" s="73"/>
      <c r="HG68" s="73"/>
      <c r="HH68" s="73"/>
      <c r="HI68" s="73"/>
      <c r="HJ68" s="73"/>
      <c r="HK68" s="73"/>
      <c r="HL68" s="73"/>
      <c r="HM68" s="73"/>
      <c r="HN68" s="73"/>
      <c r="HO68" s="73"/>
      <c r="HP68" s="73"/>
      <c r="HQ68" s="73"/>
      <c r="HR68" s="73"/>
      <c r="HS68" s="73"/>
      <c r="HT68" s="73"/>
      <c r="HU68" s="73"/>
    </row>
    <row r="69" spans="1:229" x14ac:dyDescent="0.35">
      <c r="A69" s="67"/>
      <c r="B69" s="69" t="s">
        <v>46</v>
      </c>
      <c r="C69" s="69" t="s">
        <v>46</v>
      </c>
      <c r="D69" s="69" t="s">
        <v>46</v>
      </c>
      <c r="E69" s="69" t="s">
        <v>73</v>
      </c>
      <c r="F69" s="69" t="s">
        <v>49</v>
      </c>
      <c r="G69" s="69" t="s">
        <v>46</v>
      </c>
      <c r="H69" s="69" t="s">
        <v>46</v>
      </c>
      <c r="I69" s="69" t="s">
        <v>46</v>
      </c>
      <c r="J69" s="69" t="s">
        <v>74</v>
      </c>
      <c r="K69" s="69" t="s">
        <v>49</v>
      </c>
      <c r="L69" s="69" t="s">
        <v>74</v>
      </c>
      <c r="M69" s="69"/>
      <c r="N69" s="70" t="s">
        <v>49</v>
      </c>
      <c r="O69" s="71" t="s">
        <v>73</v>
      </c>
      <c r="P69" s="70" t="s">
        <v>46</v>
      </c>
      <c r="Q69" s="71" t="s">
        <v>48</v>
      </c>
      <c r="R69" s="70" t="s">
        <v>46</v>
      </c>
      <c r="S69" s="71" t="s">
        <v>74</v>
      </c>
      <c r="T69" s="70" t="s">
        <v>46</v>
      </c>
      <c r="U69" s="72"/>
      <c r="V69" s="73"/>
      <c r="W69" s="74" t="str">
        <f>IF(Sportstättenaufstellung!$B71="","",_xlfn.XLOOKUP(Sportstättenaufstellung!$B71,$C$63:$M$63,$C$69:$M$69))</f>
        <v/>
      </c>
      <c r="X69" s="74"/>
      <c r="Y69" s="74" t="str">
        <f>IF(Sportstättenaufstellung!$B71="","",_xlfn.XLOOKUP(Sportstättenaufstellung!$B71,$C$63:$M$63,$C$70:$M$70))</f>
        <v/>
      </c>
      <c r="Z69" s="74"/>
      <c r="AA69" s="67"/>
      <c r="AB69" s="74"/>
      <c r="AC69" s="48"/>
      <c r="AD69" s="74" t="str">
        <f>IF(Sportstättenaufstellung!$B71="","",_xlfn.XLOOKUP(Sportstättenaufstellung!$B71,$C$63:$M$63,$C$64:$M$64))</f>
        <v/>
      </c>
      <c r="AE69" s="74"/>
      <c r="AF69" s="48"/>
      <c r="AG69" s="67"/>
      <c r="AH69" s="48"/>
      <c r="AI69" s="48"/>
      <c r="AJ69" s="74" t="str">
        <f>IF(Sportstättenaufstellung!$B71="","",_xlfn.XLOOKUP(Sportstättenaufstellung!$B71,$C$63:$M$63,$C$65:$M$65))</f>
        <v/>
      </c>
      <c r="AK69" s="74"/>
      <c r="AL69" s="48"/>
      <c r="AM69" s="74" t="str">
        <f>IF(Sportstättenaufstellung!$B71="","",_xlfn.XLOOKUP(Sportstättenaufstellung!$B71,$C$63:$M$63,$C$66:$M$66))</f>
        <v/>
      </c>
      <c r="AN69" s="73"/>
      <c r="AO69" s="73"/>
      <c r="AP69" s="73"/>
      <c r="AQ69" s="73"/>
      <c r="AR69" s="73"/>
      <c r="AS69" s="73"/>
      <c r="AT69" s="73"/>
      <c r="AU69" s="73"/>
      <c r="AV69" s="73"/>
      <c r="AW69" s="73"/>
      <c r="AX69" s="73"/>
      <c r="AY69" s="73"/>
      <c r="AZ69" s="73"/>
      <c r="BA69" s="73"/>
      <c r="BB69" s="73"/>
      <c r="BC69" s="73"/>
      <c r="BD69" s="73"/>
      <c r="BE69" s="73"/>
      <c r="BF69" s="73"/>
      <c r="BG69" s="73"/>
      <c r="BH69" s="73"/>
      <c r="BI69" s="73"/>
      <c r="BJ69" s="73"/>
      <c r="BK69" s="73"/>
      <c r="BL69" s="73"/>
      <c r="BM69" s="73"/>
      <c r="BN69" s="73"/>
      <c r="BO69" s="73"/>
      <c r="BP69" s="73"/>
      <c r="BQ69" s="73"/>
      <c r="BR69" s="73"/>
      <c r="BS69" s="73"/>
      <c r="BT69" s="73"/>
      <c r="BU69" s="73"/>
      <c r="BV69" s="73"/>
      <c r="BW69" s="73"/>
      <c r="BX69" s="73"/>
      <c r="BY69" s="73"/>
      <c r="BZ69" s="73"/>
      <c r="CA69" s="73"/>
      <c r="CB69" s="73"/>
      <c r="CC69" s="73"/>
      <c r="CD69" s="73"/>
      <c r="CE69" s="73"/>
      <c r="CF69" s="73"/>
      <c r="CG69" s="73"/>
      <c r="CH69" s="73"/>
      <c r="CI69" s="73"/>
      <c r="CJ69" s="73"/>
      <c r="CK69" s="73"/>
      <c r="CL69" s="73"/>
      <c r="CM69" s="73"/>
      <c r="CN69" s="73"/>
      <c r="CO69" s="73"/>
      <c r="CP69" s="73"/>
      <c r="CQ69" s="73"/>
      <c r="CR69" s="73"/>
      <c r="CS69" s="73"/>
      <c r="CT69" s="73"/>
      <c r="CU69" s="73"/>
      <c r="CV69" s="73"/>
      <c r="CW69" s="73"/>
      <c r="CX69" s="73"/>
      <c r="CY69" s="73"/>
      <c r="CZ69" s="73"/>
      <c r="DA69" s="73"/>
      <c r="DB69" s="73"/>
      <c r="DC69" s="73"/>
      <c r="DD69" s="73"/>
      <c r="DE69" s="73"/>
      <c r="DF69" s="73"/>
      <c r="DG69" s="73"/>
      <c r="DH69" s="73"/>
      <c r="DI69" s="73"/>
      <c r="DJ69" s="73"/>
      <c r="DK69" s="73"/>
      <c r="DL69" s="73"/>
      <c r="DM69" s="73"/>
      <c r="DN69" s="73"/>
      <c r="DO69" s="73"/>
      <c r="DP69" s="73"/>
      <c r="DQ69" s="73"/>
      <c r="DR69" s="73"/>
      <c r="DS69" s="73"/>
      <c r="DT69" s="73"/>
      <c r="DU69" s="73"/>
      <c r="DV69" s="73"/>
      <c r="DW69" s="73"/>
      <c r="DX69" s="73"/>
      <c r="DY69" s="73"/>
      <c r="DZ69" s="73"/>
      <c r="EA69" s="73"/>
      <c r="EB69" s="73"/>
      <c r="EC69" s="73"/>
      <c r="ED69" s="73"/>
      <c r="EE69" s="73"/>
      <c r="EF69" s="73"/>
      <c r="EG69" s="73"/>
      <c r="EH69" s="73"/>
      <c r="EI69" s="73"/>
      <c r="EJ69" s="73"/>
      <c r="EK69" s="73"/>
      <c r="EL69" s="73"/>
      <c r="EM69" s="73"/>
      <c r="EN69" s="73"/>
      <c r="EO69" s="73"/>
      <c r="EP69" s="73"/>
      <c r="EQ69" s="73"/>
      <c r="ER69" s="73"/>
      <c r="ES69" s="73"/>
      <c r="ET69" s="73"/>
      <c r="EU69" s="73"/>
      <c r="EV69" s="73"/>
      <c r="EW69" s="73"/>
      <c r="EX69" s="73"/>
      <c r="EY69" s="73"/>
      <c r="EZ69" s="73"/>
      <c r="FA69" s="73"/>
      <c r="FB69" s="73"/>
      <c r="FC69" s="73"/>
      <c r="FD69" s="73"/>
      <c r="FE69" s="73"/>
      <c r="FF69" s="73"/>
      <c r="FG69" s="73"/>
      <c r="FH69" s="73"/>
      <c r="FI69" s="73"/>
      <c r="FJ69" s="73"/>
      <c r="FK69" s="73"/>
      <c r="FL69" s="73"/>
      <c r="FM69" s="73"/>
      <c r="FN69" s="73"/>
      <c r="FO69" s="73"/>
      <c r="FP69" s="73"/>
      <c r="FQ69" s="73"/>
      <c r="FR69" s="73"/>
      <c r="FS69" s="73"/>
      <c r="FT69" s="73"/>
      <c r="FU69" s="73"/>
      <c r="FV69" s="73"/>
      <c r="FW69" s="73"/>
      <c r="FX69" s="73"/>
      <c r="FY69" s="73"/>
      <c r="FZ69" s="73"/>
      <c r="GA69" s="73"/>
      <c r="GB69" s="73"/>
      <c r="GC69" s="73"/>
      <c r="GD69" s="73"/>
      <c r="GE69" s="73"/>
      <c r="GF69" s="73"/>
      <c r="GG69" s="73"/>
      <c r="GH69" s="73"/>
      <c r="GI69" s="73"/>
      <c r="GJ69" s="73"/>
      <c r="GK69" s="73"/>
      <c r="GL69" s="73"/>
      <c r="GM69" s="73"/>
      <c r="GN69" s="73"/>
      <c r="GO69" s="73"/>
      <c r="GP69" s="73"/>
      <c r="GQ69" s="73"/>
      <c r="GR69" s="73"/>
      <c r="GS69" s="73"/>
      <c r="GT69" s="73"/>
      <c r="GU69" s="73"/>
      <c r="GV69" s="73"/>
      <c r="GW69" s="73"/>
      <c r="GX69" s="73"/>
      <c r="GY69" s="73"/>
      <c r="GZ69" s="73"/>
      <c r="HA69" s="73"/>
      <c r="HB69" s="73"/>
      <c r="HC69" s="73"/>
      <c r="HD69" s="73"/>
      <c r="HE69" s="73"/>
      <c r="HF69" s="73"/>
      <c r="HG69" s="73"/>
      <c r="HH69" s="73"/>
      <c r="HI69" s="73"/>
      <c r="HJ69" s="73"/>
      <c r="HK69" s="73"/>
      <c r="HL69" s="73"/>
      <c r="HM69" s="73"/>
      <c r="HN69" s="73"/>
      <c r="HO69" s="73"/>
      <c r="HP69" s="73"/>
      <c r="HQ69" s="73"/>
      <c r="HR69" s="73"/>
      <c r="HS69" s="73"/>
      <c r="HT69" s="73"/>
      <c r="HU69" s="73"/>
    </row>
    <row r="70" spans="1:229" x14ac:dyDescent="0.35">
      <c r="A70" s="67"/>
      <c r="B70" s="81" t="s">
        <v>47</v>
      </c>
      <c r="C70" s="69" t="s">
        <v>47</v>
      </c>
      <c r="D70" s="69" t="s">
        <v>47</v>
      </c>
      <c r="E70" s="69"/>
      <c r="F70" s="69"/>
      <c r="G70" s="69" t="s">
        <v>47</v>
      </c>
      <c r="H70" s="69" t="s">
        <v>47</v>
      </c>
      <c r="I70" s="69" t="s">
        <v>47</v>
      </c>
      <c r="J70" s="69"/>
      <c r="K70" s="69"/>
      <c r="L70" s="69"/>
      <c r="M70" s="69"/>
      <c r="N70" s="70"/>
      <c r="O70" s="71"/>
      <c r="P70" s="70" t="s">
        <v>47</v>
      </c>
      <c r="Q70" s="71"/>
      <c r="R70" s="70" t="s">
        <v>47</v>
      </c>
      <c r="S70" s="71"/>
      <c r="T70" s="70" t="s">
        <v>47</v>
      </c>
      <c r="U70" s="72"/>
      <c r="V70" s="73"/>
      <c r="W70" s="74" t="str">
        <f>IF(Sportstättenaufstellung!$B72="","",_xlfn.XLOOKUP(Sportstättenaufstellung!$B72,$C$63:$M$63,$C$69:$M$69))</f>
        <v/>
      </c>
      <c r="X70" s="74"/>
      <c r="Y70" s="74" t="str">
        <f>IF(Sportstättenaufstellung!$B72="","",_xlfn.XLOOKUP(Sportstättenaufstellung!$B72,$C$63:$M$63,$C$70:$M$70))</f>
        <v/>
      </c>
      <c r="Z70" s="74"/>
      <c r="AA70" s="67"/>
      <c r="AB70" s="74"/>
      <c r="AC70" s="48"/>
      <c r="AD70" s="74" t="str">
        <f>IF(Sportstättenaufstellung!$B72="","",_xlfn.XLOOKUP(Sportstättenaufstellung!$B72,$C$63:$M$63,$C$64:$M$64))</f>
        <v/>
      </c>
      <c r="AE70" s="74"/>
      <c r="AF70" s="48"/>
      <c r="AG70" s="67"/>
      <c r="AH70" s="48"/>
      <c r="AI70" s="48"/>
      <c r="AJ70" s="74" t="str">
        <f>IF(Sportstättenaufstellung!$B72="","",_xlfn.XLOOKUP(Sportstättenaufstellung!$B72,$C$63:$M$63,$C$65:$M$65))</f>
        <v/>
      </c>
      <c r="AK70" s="74"/>
      <c r="AL70" s="48"/>
      <c r="AM70" s="74" t="str">
        <f>IF(Sportstättenaufstellung!$B72="","",_xlfn.XLOOKUP(Sportstättenaufstellung!$B72,$C$63:$M$63,$C$66:$M$66))</f>
        <v/>
      </c>
      <c r="AN70" s="73"/>
      <c r="AO70" s="73"/>
      <c r="AP70" s="73"/>
      <c r="AQ70" s="73"/>
      <c r="AR70" s="73"/>
      <c r="AS70" s="73"/>
      <c r="AT70" s="73"/>
      <c r="AU70" s="73"/>
      <c r="AV70" s="73"/>
      <c r="AW70" s="73"/>
      <c r="AX70" s="73"/>
      <c r="AY70" s="73"/>
      <c r="AZ70" s="73"/>
      <c r="BA70" s="73"/>
      <c r="BB70" s="73"/>
      <c r="BC70" s="73"/>
      <c r="BD70" s="73"/>
      <c r="BE70" s="73"/>
      <c r="BF70" s="73"/>
      <c r="BG70" s="73"/>
      <c r="BH70" s="73"/>
      <c r="BI70" s="73"/>
      <c r="BJ70" s="73"/>
      <c r="BK70" s="73"/>
      <c r="BL70" s="73"/>
      <c r="BM70" s="73"/>
      <c r="BN70" s="73"/>
      <c r="BO70" s="73"/>
      <c r="BP70" s="73"/>
      <c r="BQ70" s="73"/>
      <c r="BR70" s="73"/>
      <c r="BS70" s="73"/>
      <c r="BT70" s="73"/>
      <c r="BU70" s="73"/>
      <c r="BV70" s="73"/>
      <c r="BW70" s="73"/>
      <c r="BX70" s="73"/>
      <c r="BY70" s="73"/>
      <c r="BZ70" s="73"/>
      <c r="CA70" s="73"/>
      <c r="CB70" s="73"/>
      <c r="CC70" s="73"/>
      <c r="CD70" s="73"/>
      <c r="CE70" s="73"/>
      <c r="CF70" s="73"/>
      <c r="CG70" s="73"/>
      <c r="CH70" s="73"/>
      <c r="CI70" s="73"/>
      <c r="CJ70" s="73"/>
      <c r="CK70" s="73"/>
      <c r="CL70" s="73"/>
      <c r="CM70" s="73"/>
      <c r="CN70" s="73"/>
      <c r="CO70" s="73"/>
      <c r="CP70" s="73"/>
      <c r="CQ70" s="73"/>
      <c r="CR70" s="73"/>
      <c r="CS70" s="73"/>
      <c r="CT70" s="73"/>
      <c r="CU70" s="73"/>
      <c r="CV70" s="73"/>
      <c r="CW70" s="73"/>
      <c r="CX70" s="73"/>
      <c r="CY70" s="73"/>
      <c r="CZ70" s="73"/>
      <c r="DA70" s="73"/>
      <c r="DB70" s="73"/>
      <c r="DC70" s="73"/>
      <c r="DD70" s="73"/>
      <c r="DE70" s="73"/>
      <c r="DF70" s="73"/>
      <c r="DG70" s="73"/>
      <c r="DH70" s="73"/>
      <c r="DI70" s="73"/>
      <c r="DJ70" s="73"/>
      <c r="DK70" s="73"/>
      <c r="DL70" s="73"/>
      <c r="DM70" s="73"/>
      <c r="DN70" s="73"/>
      <c r="DO70" s="73"/>
      <c r="DP70" s="73"/>
      <c r="DQ70" s="73"/>
      <c r="DR70" s="73"/>
      <c r="DS70" s="73"/>
      <c r="DT70" s="73"/>
      <c r="DU70" s="73"/>
      <c r="DV70" s="73"/>
      <c r="DW70" s="73"/>
      <c r="DX70" s="73"/>
      <c r="DY70" s="73"/>
      <c r="DZ70" s="73"/>
      <c r="EA70" s="73"/>
      <c r="EB70" s="73"/>
      <c r="EC70" s="73"/>
      <c r="ED70" s="73"/>
      <c r="EE70" s="73"/>
      <c r="EF70" s="73"/>
      <c r="EG70" s="73"/>
      <c r="EH70" s="73"/>
      <c r="EI70" s="73"/>
      <c r="EJ70" s="73"/>
      <c r="EK70" s="73"/>
      <c r="EL70" s="73"/>
      <c r="EM70" s="73"/>
      <c r="EN70" s="73"/>
      <c r="EO70" s="73"/>
      <c r="EP70" s="73"/>
      <c r="EQ70" s="73"/>
      <c r="ER70" s="73"/>
      <c r="ES70" s="73"/>
      <c r="ET70" s="73"/>
      <c r="EU70" s="73"/>
      <c r="EV70" s="73"/>
      <c r="EW70" s="73"/>
      <c r="EX70" s="73"/>
      <c r="EY70" s="73"/>
      <c r="EZ70" s="73"/>
      <c r="FA70" s="73"/>
      <c r="FB70" s="73"/>
      <c r="FC70" s="73"/>
      <c r="FD70" s="73"/>
      <c r="FE70" s="73"/>
      <c r="FF70" s="73"/>
      <c r="FG70" s="73"/>
      <c r="FH70" s="73"/>
      <c r="FI70" s="73"/>
      <c r="FJ70" s="73"/>
      <c r="FK70" s="73"/>
      <c r="FL70" s="73"/>
      <c r="FM70" s="73"/>
      <c r="FN70" s="73"/>
      <c r="FO70" s="73"/>
      <c r="FP70" s="73"/>
      <c r="FQ70" s="73"/>
      <c r="FR70" s="73"/>
      <c r="FS70" s="73"/>
      <c r="FT70" s="73"/>
      <c r="FU70" s="73"/>
      <c r="FV70" s="73"/>
      <c r="FW70" s="73"/>
      <c r="FX70" s="73"/>
      <c r="FY70" s="73"/>
      <c r="FZ70" s="73"/>
      <c r="GA70" s="73"/>
      <c r="GB70" s="73"/>
      <c r="GC70" s="73"/>
      <c r="GD70" s="73"/>
      <c r="GE70" s="73"/>
      <c r="GF70" s="73"/>
      <c r="GG70" s="73"/>
      <c r="GH70" s="73"/>
      <c r="GI70" s="73"/>
      <c r="GJ70" s="73"/>
      <c r="GK70" s="73"/>
      <c r="GL70" s="73"/>
      <c r="GM70" s="73"/>
      <c r="GN70" s="73"/>
      <c r="GO70" s="73"/>
      <c r="GP70" s="73"/>
      <c r="GQ70" s="73"/>
      <c r="GR70" s="73"/>
      <c r="GS70" s="73"/>
      <c r="GT70" s="73"/>
      <c r="GU70" s="73"/>
      <c r="GV70" s="73"/>
      <c r="GW70" s="73"/>
      <c r="GX70" s="73"/>
      <c r="GY70" s="73"/>
      <c r="GZ70" s="73"/>
      <c r="HA70" s="73"/>
      <c r="HB70" s="73"/>
      <c r="HC70" s="73"/>
      <c r="HD70" s="73"/>
      <c r="HE70" s="73"/>
      <c r="HF70" s="73"/>
      <c r="HG70" s="73"/>
      <c r="HH70" s="73"/>
      <c r="HI70" s="73"/>
      <c r="HJ70" s="73"/>
      <c r="HK70" s="73"/>
      <c r="HL70" s="73"/>
      <c r="HM70" s="73"/>
      <c r="HN70" s="73"/>
      <c r="HO70" s="73"/>
      <c r="HP70" s="73"/>
      <c r="HQ70" s="73"/>
      <c r="HR70" s="73"/>
      <c r="HS70" s="73"/>
      <c r="HT70" s="73"/>
      <c r="HU70" s="73"/>
    </row>
    <row r="71" spans="1:229" x14ac:dyDescent="0.35">
      <c r="A71" s="67"/>
      <c r="B71" s="81" t="s">
        <v>72</v>
      </c>
      <c r="C71" s="69"/>
      <c r="D71" s="69"/>
      <c r="E71" s="69"/>
      <c r="F71" s="73"/>
      <c r="G71" s="69"/>
      <c r="H71" s="69"/>
      <c r="I71" s="69"/>
      <c r="J71" s="69"/>
      <c r="K71" s="73"/>
      <c r="L71" s="69"/>
      <c r="M71" s="69"/>
      <c r="N71" s="71"/>
      <c r="O71" s="71"/>
      <c r="P71" s="71"/>
      <c r="Q71" s="70"/>
      <c r="R71" s="71"/>
      <c r="S71" s="71"/>
      <c r="T71" s="71"/>
      <c r="U71" s="72"/>
      <c r="V71" s="73"/>
      <c r="W71" s="74" t="str">
        <f>IF(Sportstättenaufstellung!$B73="","",_xlfn.XLOOKUP(Sportstättenaufstellung!$B73,$C$63:$M$63,$C$69:$M$69))</f>
        <v/>
      </c>
      <c r="X71" s="74"/>
      <c r="Y71" s="74" t="str">
        <f>IF(Sportstättenaufstellung!$B73="","",_xlfn.XLOOKUP(Sportstättenaufstellung!$B73,$C$63:$M$63,$C$70:$M$70))</f>
        <v/>
      </c>
      <c r="Z71" s="74"/>
      <c r="AA71" s="67"/>
      <c r="AB71" s="74"/>
      <c r="AC71" s="48"/>
      <c r="AD71" s="74" t="str">
        <f>IF(Sportstättenaufstellung!$B73="","",_xlfn.XLOOKUP(Sportstättenaufstellung!$B73,$C$63:$M$63,$C$64:$M$64))</f>
        <v/>
      </c>
      <c r="AE71" s="74"/>
      <c r="AF71" s="48"/>
      <c r="AG71" s="67"/>
      <c r="AH71" s="48"/>
      <c r="AI71" s="48"/>
      <c r="AJ71" s="74" t="str">
        <f>IF(Sportstättenaufstellung!$B73="","",_xlfn.XLOOKUP(Sportstättenaufstellung!$B73,$C$63:$M$63,$C$65:$M$65))</f>
        <v/>
      </c>
      <c r="AK71" s="74"/>
      <c r="AL71" s="48"/>
      <c r="AM71" s="74" t="str">
        <f>IF(Sportstättenaufstellung!$B73="","",_xlfn.XLOOKUP(Sportstättenaufstellung!$B73,$C$63:$M$63,$C$66:$M$66))</f>
        <v/>
      </c>
      <c r="AN71" s="73"/>
      <c r="AO71" s="73"/>
      <c r="AP71" s="73"/>
      <c r="AQ71" s="73"/>
      <c r="AR71" s="73"/>
      <c r="AS71" s="73"/>
      <c r="AT71" s="73"/>
      <c r="AU71" s="73"/>
      <c r="AV71" s="73"/>
      <c r="AW71" s="73"/>
      <c r="AX71" s="73"/>
      <c r="AY71" s="73"/>
      <c r="AZ71" s="73"/>
      <c r="BA71" s="73"/>
      <c r="BB71" s="73"/>
      <c r="BC71" s="73"/>
      <c r="BD71" s="73"/>
      <c r="BE71" s="73"/>
      <c r="BF71" s="73"/>
      <c r="BG71" s="73"/>
      <c r="BH71" s="73"/>
      <c r="BI71" s="73"/>
      <c r="BJ71" s="73"/>
      <c r="BK71" s="73"/>
      <c r="BL71" s="73"/>
      <c r="BM71" s="73"/>
      <c r="BN71" s="73"/>
      <c r="BO71" s="73"/>
      <c r="BP71" s="73"/>
      <c r="BQ71" s="73"/>
      <c r="BR71" s="73"/>
      <c r="BS71" s="73"/>
      <c r="BT71" s="73"/>
      <c r="BU71" s="73"/>
      <c r="BV71" s="73"/>
      <c r="BW71" s="73"/>
      <c r="BX71" s="73"/>
      <c r="BY71" s="73"/>
      <c r="BZ71" s="73"/>
      <c r="CA71" s="73"/>
      <c r="CB71" s="73"/>
      <c r="CC71" s="73"/>
      <c r="CD71" s="73"/>
      <c r="CE71" s="73"/>
      <c r="CF71" s="73"/>
      <c r="CG71" s="73"/>
      <c r="CH71" s="73"/>
      <c r="CI71" s="73"/>
      <c r="CJ71" s="73"/>
      <c r="CK71" s="73"/>
      <c r="CL71" s="73"/>
      <c r="CM71" s="73"/>
      <c r="CN71" s="73"/>
      <c r="CO71" s="73"/>
      <c r="CP71" s="73"/>
      <c r="CQ71" s="73"/>
      <c r="CR71" s="73"/>
      <c r="CS71" s="73"/>
      <c r="CT71" s="73"/>
      <c r="CU71" s="73"/>
      <c r="CV71" s="73"/>
      <c r="CW71" s="73"/>
      <c r="CX71" s="73"/>
      <c r="CY71" s="73"/>
      <c r="CZ71" s="73"/>
      <c r="DA71" s="73"/>
      <c r="DB71" s="73"/>
      <c r="DC71" s="73"/>
      <c r="DD71" s="73"/>
      <c r="DE71" s="73"/>
      <c r="DF71" s="73"/>
      <c r="DG71" s="73"/>
      <c r="DH71" s="73"/>
      <c r="DI71" s="73"/>
      <c r="DJ71" s="73"/>
      <c r="DK71" s="73"/>
      <c r="DL71" s="73"/>
      <c r="DM71" s="73"/>
      <c r="DN71" s="73"/>
      <c r="DO71" s="73"/>
      <c r="DP71" s="73"/>
      <c r="DQ71" s="73"/>
      <c r="DR71" s="73"/>
      <c r="DS71" s="73"/>
      <c r="DT71" s="73"/>
      <c r="DU71" s="73"/>
      <c r="DV71" s="73"/>
      <c r="DW71" s="73"/>
      <c r="DX71" s="73"/>
      <c r="DY71" s="73"/>
      <c r="DZ71" s="73"/>
      <c r="EA71" s="73"/>
      <c r="EB71" s="73"/>
      <c r="EC71" s="73"/>
      <c r="ED71" s="73"/>
      <c r="EE71" s="73"/>
      <c r="EF71" s="73"/>
      <c r="EG71" s="73"/>
      <c r="EH71" s="73"/>
      <c r="EI71" s="73"/>
      <c r="EJ71" s="73"/>
      <c r="EK71" s="73"/>
      <c r="EL71" s="73"/>
      <c r="EM71" s="73"/>
      <c r="EN71" s="73"/>
      <c r="EO71" s="73"/>
      <c r="EP71" s="73"/>
      <c r="EQ71" s="73"/>
      <c r="ER71" s="73"/>
      <c r="ES71" s="73"/>
      <c r="ET71" s="73"/>
      <c r="EU71" s="73"/>
      <c r="EV71" s="73"/>
      <c r="EW71" s="73"/>
      <c r="EX71" s="73"/>
      <c r="EY71" s="73"/>
      <c r="EZ71" s="73"/>
      <c r="FA71" s="73"/>
      <c r="FB71" s="73"/>
      <c r="FC71" s="73"/>
      <c r="FD71" s="73"/>
      <c r="FE71" s="73"/>
      <c r="FF71" s="73"/>
      <c r="FG71" s="73"/>
      <c r="FH71" s="73"/>
      <c r="FI71" s="73"/>
      <c r="FJ71" s="73"/>
      <c r="FK71" s="73"/>
      <c r="FL71" s="73"/>
      <c r="FM71" s="73"/>
      <c r="FN71" s="73"/>
      <c r="FO71" s="73"/>
      <c r="FP71" s="73"/>
      <c r="FQ71" s="73"/>
      <c r="FR71" s="73"/>
      <c r="FS71" s="73"/>
      <c r="FT71" s="73"/>
      <c r="FU71" s="73"/>
      <c r="FV71" s="73"/>
      <c r="FW71" s="73"/>
      <c r="FX71" s="73"/>
      <c r="FY71" s="73"/>
      <c r="FZ71" s="73"/>
      <c r="GA71" s="73"/>
      <c r="GB71" s="73"/>
      <c r="GC71" s="73"/>
      <c r="GD71" s="73"/>
      <c r="GE71" s="73"/>
      <c r="GF71" s="73"/>
      <c r="GG71" s="73"/>
      <c r="GH71" s="73"/>
      <c r="GI71" s="73"/>
      <c r="GJ71" s="73"/>
      <c r="GK71" s="73"/>
      <c r="GL71" s="73"/>
      <c r="GM71" s="73"/>
      <c r="GN71" s="73"/>
      <c r="GO71" s="73"/>
      <c r="GP71" s="73"/>
      <c r="GQ71" s="73"/>
      <c r="GR71" s="73"/>
      <c r="GS71" s="73"/>
      <c r="GT71" s="73"/>
      <c r="GU71" s="73"/>
      <c r="GV71" s="73"/>
      <c r="GW71" s="73"/>
      <c r="GX71" s="73"/>
      <c r="GY71" s="73"/>
      <c r="GZ71" s="73"/>
      <c r="HA71" s="73"/>
      <c r="HB71" s="73"/>
      <c r="HC71" s="73"/>
      <c r="HD71" s="73"/>
      <c r="HE71" s="73"/>
      <c r="HF71" s="73"/>
      <c r="HG71" s="73"/>
      <c r="HH71" s="73"/>
      <c r="HI71" s="73"/>
      <c r="HJ71" s="73"/>
      <c r="HK71" s="73"/>
      <c r="HL71" s="73"/>
      <c r="HM71" s="73"/>
      <c r="HN71" s="73"/>
      <c r="HO71" s="73"/>
      <c r="HP71" s="73"/>
      <c r="HQ71" s="73"/>
      <c r="HR71" s="73"/>
      <c r="HS71" s="73"/>
      <c r="HT71" s="73"/>
      <c r="HU71" s="73"/>
    </row>
    <row r="72" spans="1:229" x14ac:dyDescent="0.35">
      <c r="A72" s="67"/>
      <c r="B72" s="81" t="s">
        <v>50</v>
      </c>
      <c r="C72" s="69"/>
      <c r="D72" s="69"/>
      <c r="E72" s="73"/>
      <c r="F72" s="69"/>
      <c r="G72" s="69"/>
      <c r="H72" s="69"/>
      <c r="I72" s="69"/>
      <c r="J72" s="73"/>
      <c r="K72" s="69"/>
      <c r="L72" s="73"/>
      <c r="M72" s="69"/>
      <c r="N72" s="71"/>
      <c r="O72" s="70"/>
      <c r="P72" s="71"/>
      <c r="Q72" s="71"/>
      <c r="R72" s="71"/>
      <c r="S72" s="70"/>
      <c r="T72" s="71"/>
      <c r="U72" s="72"/>
      <c r="V72" s="73"/>
      <c r="W72" s="74" t="str">
        <f>IF(Sportstättenaufstellung!$B74="","",_xlfn.XLOOKUP(Sportstättenaufstellung!$B74,$C$63:$M$63,$C$69:$M$69))</f>
        <v/>
      </c>
      <c r="X72" s="74"/>
      <c r="Y72" s="74" t="str">
        <f>IF(Sportstättenaufstellung!$B74="","",_xlfn.XLOOKUP(Sportstättenaufstellung!$B74,$C$63:$M$63,$C$70:$M$70))</f>
        <v/>
      </c>
      <c r="Z72" s="74"/>
      <c r="AA72" s="67"/>
      <c r="AB72" s="74"/>
      <c r="AC72" s="48"/>
      <c r="AD72" s="74" t="str">
        <f>IF(Sportstättenaufstellung!$B74="","",_xlfn.XLOOKUP(Sportstättenaufstellung!$B74,$C$63:$M$63,$C$64:$M$64))</f>
        <v/>
      </c>
      <c r="AE72" s="74"/>
      <c r="AF72" s="48"/>
      <c r="AG72" s="67"/>
      <c r="AH72" s="48"/>
      <c r="AI72" s="48"/>
      <c r="AJ72" s="74" t="str">
        <f>IF(Sportstättenaufstellung!$B74="","",_xlfn.XLOOKUP(Sportstättenaufstellung!$B74,$C$63:$M$63,$C$65:$M$65))</f>
        <v/>
      </c>
      <c r="AK72" s="74"/>
      <c r="AL72" s="48"/>
      <c r="AM72" s="74" t="str">
        <f>IF(Sportstättenaufstellung!$B74="","",_xlfn.XLOOKUP(Sportstättenaufstellung!$B74,$C$63:$M$63,$C$66:$M$66))</f>
        <v/>
      </c>
      <c r="AN72" s="73"/>
      <c r="AO72" s="73"/>
      <c r="AP72" s="73"/>
      <c r="AQ72" s="73"/>
      <c r="AR72" s="73"/>
      <c r="AS72" s="73"/>
      <c r="AT72" s="73"/>
      <c r="AU72" s="73"/>
      <c r="AV72" s="73"/>
      <c r="AW72" s="73"/>
      <c r="AX72" s="73"/>
      <c r="AY72" s="73"/>
      <c r="AZ72" s="73"/>
      <c r="BA72" s="73"/>
      <c r="BB72" s="73"/>
      <c r="BC72" s="73"/>
      <c r="BD72" s="73"/>
      <c r="BE72" s="73"/>
      <c r="BF72" s="73"/>
      <c r="BG72" s="73"/>
      <c r="BH72" s="73"/>
      <c r="BI72" s="73"/>
      <c r="BJ72" s="73"/>
      <c r="BK72" s="73"/>
      <c r="BL72" s="73"/>
      <c r="BM72" s="73"/>
      <c r="BN72" s="73"/>
      <c r="BO72" s="73"/>
      <c r="BP72" s="73"/>
      <c r="BQ72" s="73"/>
      <c r="BR72" s="73"/>
      <c r="BS72" s="73"/>
      <c r="BT72" s="73"/>
      <c r="BU72" s="73"/>
      <c r="BV72" s="73"/>
      <c r="BW72" s="73"/>
      <c r="BX72" s="73"/>
      <c r="BY72" s="73"/>
      <c r="BZ72" s="73"/>
      <c r="CA72" s="73"/>
      <c r="CB72" s="73"/>
      <c r="CC72" s="73"/>
      <c r="CD72" s="73"/>
      <c r="CE72" s="73"/>
      <c r="CF72" s="73"/>
      <c r="CG72" s="73"/>
      <c r="CH72" s="73"/>
      <c r="CI72" s="73"/>
      <c r="CJ72" s="73"/>
      <c r="CK72" s="73"/>
      <c r="CL72" s="73"/>
      <c r="CM72" s="73"/>
      <c r="CN72" s="73"/>
      <c r="CO72" s="73"/>
      <c r="CP72" s="73"/>
      <c r="CQ72" s="73"/>
      <c r="CR72" s="73"/>
      <c r="CS72" s="73"/>
      <c r="CT72" s="73"/>
      <c r="CU72" s="73"/>
      <c r="CV72" s="73"/>
      <c r="CW72" s="73"/>
      <c r="CX72" s="73"/>
      <c r="CY72" s="73"/>
      <c r="CZ72" s="73"/>
      <c r="DA72" s="73"/>
      <c r="DB72" s="73"/>
      <c r="DC72" s="73"/>
      <c r="DD72" s="73"/>
      <c r="DE72" s="73"/>
      <c r="DF72" s="73"/>
      <c r="DG72" s="73"/>
      <c r="DH72" s="73"/>
      <c r="DI72" s="73"/>
      <c r="DJ72" s="73"/>
      <c r="DK72" s="73"/>
      <c r="DL72" s="73"/>
      <c r="DM72" s="73"/>
      <c r="DN72" s="73"/>
      <c r="DO72" s="73"/>
      <c r="DP72" s="73"/>
      <c r="DQ72" s="73"/>
      <c r="DR72" s="73"/>
      <c r="DS72" s="73"/>
      <c r="DT72" s="73"/>
      <c r="DU72" s="73"/>
      <c r="DV72" s="73"/>
      <c r="DW72" s="73"/>
      <c r="DX72" s="73"/>
      <c r="DY72" s="73"/>
      <c r="DZ72" s="73"/>
      <c r="EA72" s="73"/>
      <c r="EB72" s="73"/>
      <c r="EC72" s="73"/>
      <c r="ED72" s="73"/>
      <c r="EE72" s="73"/>
      <c r="EF72" s="73"/>
      <c r="EG72" s="73"/>
      <c r="EH72" s="73"/>
      <c r="EI72" s="73"/>
      <c r="EJ72" s="73"/>
      <c r="EK72" s="73"/>
      <c r="EL72" s="73"/>
      <c r="EM72" s="73"/>
      <c r="EN72" s="73"/>
      <c r="EO72" s="73"/>
      <c r="EP72" s="73"/>
      <c r="EQ72" s="73"/>
      <c r="ER72" s="73"/>
      <c r="ES72" s="73"/>
      <c r="ET72" s="73"/>
      <c r="EU72" s="73"/>
      <c r="EV72" s="73"/>
      <c r="EW72" s="73"/>
      <c r="EX72" s="73"/>
      <c r="EY72" s="73"/>
      <c r="EZ72" s="73"/>
      <c r="FA72" s="73"/>
      <c r="FB72" s="73"/>
      <c r="FC72" s="73"/>
      <c r="FD72" s="73"/>
      <c r="FE72" s="73"/>
      <c r="FF72" s="73"/>
      <c r="FG72" s="73"/>
      <c r="FH72" s="73"/>
      <c r="FI72" s="73"/>
      <c r="FJ72" s="73"/>
      <c r="FK72" s="73"/>
      <c r="FL72" s="73"/>
      <c r="FM72" s="73"/>
      <c r="FN72" s="73"/>
      <c r="FO72" s="73"/>
      <c r="FP72" s="73"/>
      <c r="FQ72" s="73"/>
      <c r="FR72" s="73"/>
      <c r="FS72" s="73"/>
      <c r="FT72" s="73"/>
      <c r="FU72" s="73"/>
      <c r="FV72" s="73"/>
      <c r="FW72" s="73"/>
      <c r="FX72" s="73"/>
      <c r="FY72" s="73"/>
      <c r="FZ72" s="73"/>
      <c r="GA72" s="73"/>
      <c r="GB72" s="73"/>
      <c r="GC72" s="73"/>
      <c r="GD72" s="73"/>
      <c r="GE72" s="73"/>
      <c r="GF72" s="73"/>
      <c r="GG72" s="73"/>
      <c r="GH72" s="73"/>
      <c r="GI72" s="73"/>
      <c r="GJ72" s="73"/>
      <c r="GK72" s="73"/>
      <c r="GL72" s="73"/>
      <c r="GM72" s="73"/>
      <c r="GN72" s="73"/>
      <c r="GO72" s="73"/>
      <c r="GP72" s="73"/>
      <c r="GQ72" s="73"/>
      <c r="GR72" s="73"/>
      <c r="GS72" s="73"/>
      <c r="GT72" s="73"/>
      <c r="GU72" s="73"/>
      <c r="GV72" s="73"/>
      <c r="GW72" s="73"/>
      <c r="GX72" s="73"/>
      <c r="GY72" s="73"/>
      <c r="GZ72" s="73"/>
      <c r="HA72" s="73"/>
      <c r="HB72" s="73"/>
      <c r="HC72" s="73"/>
      <c r="HD72" s="73"/>
      <c r="HE72" s="73"/>
      <c r="HF72" s="73"/>
      <c r="HG72" s="73"/>
      <c r="HH72" s="73"/>
      <c r="HI72" s="73"/>
      <c r="HJ72" s="73"/>
      <c r="HK72" s="73"/>
      <c r="HL72" s="73"/>
      <c r="HM72" s="73"/>
      <c r="HN72" s="73"/>
      <c r="HO72" s="73"/>
      <c r="HP72" s="73"/>
      <c r="HQ72" s="73"/>
      <c r="HR72" s="73"/>
      <c r="HS72" s="73"/>
      <c r="HT72" s="73"/>
      <c r="HU72" s="73"/>
    </row>
    <row r="73" spans="1:229" x14ac:dyDescent="0.35">
      <c r="A73" s="67"/>
      <c r="B73" s="69" t="s">
        <v>18</v>
      </c>
      <c r="C73" s="69"/>
      <c r="D73" s="69"/>
      <c r="E73" s="69"/>
      <c r="F73" s="69"/>
      <c r="G73" s="69"/>
      <c r="H73" s="69"/>
      <c r="I73" s="69"/>
      <c r="J73" s="69"/>
      <c r="K73" s="69"/>
      <c r="L73" s="69"/>
      <c r="M73" s="69" t="s">
        <v>18</v>
      </c>
      <c r="N73" s="71"/>
      <c r="O73" s="71"/>
      <c r="P73" s="71"/>
      <c r="Q73" s="70" t="s">
        <v>20</v>
      </c>
      <c r="R73" s="70" t="s">
        <v>20</v>
      </c>
      <c r="S73" s="70"/>
      <c r="T73" s="70" t="s">
        <v>20</v>
      </c>
      <c r="U73" s="72"/>
      <c r="V73" s="73"/>
      <c r="W73" s="74" t="str">
        <f>IF(Sportstättenaufstellung!$B75="","",_xlfn.XLOOKUP(Sportstättenaufstellung!$B75,$C$63:$M$63,$C$69:$M$69))</f>
        <v/>
      </c>
      <c r="X73" s="74"/>
      <c r="Y73" s="74" t="str">
        <f>IF(Sportstättenaufstellung!$B75="","",_xlfn.XLOOKUP(Sportstättenaufstellung!$B75,$C$63:$M$63,$C$70:$M$70))</f>
        <v/>
      </c>
      <c r="Z73" s="74"/>
      <c r="AA73" s="67"/>
      <c r="AB73" s="74"/>
      <c r="AC73" s="48"/>
      <c r="AD73" s="74" t="str">
        <f>IF(Sportstättenaufstellung!$B75="","",_xlfn.XLOOKUP(Sportstättenaufstellung!$B75,$C$63:$M$63,$C$64:$M$64))</f>
        <v/>
      </c>
      <c r="AE73" s="74"/>
      <c r="AF73" s="48"/>
      <c r="AG73" s="67"/>
      <c r="AH73" s="48"/>
      <c r="AI73" s="48"/>
      <c r="AJ73" s="74" t="str">
        <f>IF(Sportstättenaufstellung!$B75="","",_xlfn.XLOOKUP(Sportstättenaufstellung!$B75,$C$63:$M$63,$C$65:$M$65))</f>
        <v/>
      </c>
      <c r="AK73" s="74"/>
      <c r="AL73" s="48"/>
      <c r="AM73" s="74" t="str">
        <f>IF(Sportstättenaufstellung!$B75="","",_xlfn.XLOOKUP(Sportstättenaufstellung!$B75,$C$63:$M$63,$C$66:$M$66))</f>
        <v/>
      </c>
      <c r="AN73" s="73"/>
      <c r="AO73" s="73"/>
      <c r="AP73" s="73"/>
      <c r="AQ73" s="73"/>
      <c r="AR73" s="73"/>
      <c r="AS73" s="73"/>
      <c r="AT73" s="73"/>
      <c r="AU73" s="73"/>
      <c r="AV73" s="73"/>
      <c r="AW73" s="73"/>
      <c r="AX73" s="73"/>
      <c r="AY73" s="73"/>
      <c r="AZ73" s="73"/>
      <c r="BA73" s="73"/>
      <c r="BB73" s="73"/>
      <c r="BC73" s="73"/>
      <c r="BD73" s="73"/>
      <c r="BE73" s="73"/>
      <c r="BF73" s="73"/>
      <c r="BG73" s="73"/>
      <c r="BH73" s="73"/>
      <c r="BI73" s="73"/>
      <c r="BJ73" s="73"/>
      <c r="BK73" s="73"/>
      <c r="BL73" s="73"/>
      <c r="BM73" s="73"/>
      <c r="BN73" s="73"/>
      <c r="BO73" s="73"/>
      <c r="BP73" s="73"/>
      <c r="BQ73" s="73"/>
      <c r="BR73" s="73"/>
      <c r="BS73" s="73"/>
      <c r="BT73" s="73"/>
      <c r="BU73" s="73"/>
      <c r="BV73" s="73"/>
      <c r="BW73" s="73"/>
      <c r="BX73" s="73"/>
      <c r="BY73" s="73"/>
      <c r="BZ73" s="73"/>
      <c r="CA73" s="73"/>
      <c r="CB73" s="73"/>
      <c r="CC73" s="73"/>
      <c r="CD73" s="73"/>
      <c r="CE73" s="73"/>
      <c r="CF73" s="73"/>
      <c r="CG73" s="73"/>
      <c r="CH73" s="73"/>
      <c r="CI73" s="73"/>
      <c r="CJ73" s="73"/>
      <c r="CK73" s="73"/>
      <c r="CL73" s="73"/>
      <c r="CM73" s="73"/>
      <c r="CN73" s="73"/>
      <c r="CO73" s="73"/>
      <c r="CP73" s="73"/>
      <c r="CQ73" s="73"/>
      <c r="CR73" s="73"/>
      <c r="CS73" s="73"/>
      <c r="CT73" s="73"/>
      <c r="CU73" s="73"/>
      <c r="CV73" s="73"/>
      <c r="CW73" s="73"/>
      <c r="CX73" s="73"/>
      <c r="CY73" s="73"/>
      <c r="CZ73" s="73"/>
      <c r="DA73" s="73"/>
      <c r="DB73" s="73"/>
      <c r="DC73" s="73"/>
      <c r="DD73" s="73"/>
      <c r="DE73" s="73"/>
      <c r="DF73" s="73"/>
      <c r="DG73" s="73"/>
      <c r="DH73" s="73"/>
      <c r="DI73" s="73"/>
      <c r="DJ73" s="73"/>
      <c r="DK73" s="73"/>
      <c r="DL73" s="73"/>
      <c r="DM73" s="73"/>
      <c r="DN73" s="73"/>
      <c r="DO73" s="73"/>
      <c r="DP73" s="73"/>
      <c r="DQ73" s="73"/>
      <c r="DR73" s="73"/>
      <c r="DS73" s="73"/>
      <c r="DT73" s="73"/>
      <c r="DU73" s="73"/>
      <c r="DV73" s="73"/>
      <c r="DW73" s="73"/>
      <c r="DX73" s="73"/>
      <c r="DY73" s="73"/>
      <c r="DZ73" s="73"/>
      <c r="EA73" s="73"/>
      <c r="EB73" s="73"/>
      <c r="EC73" s="73"/>
      <c r="ED73" s="73"/>
      <c r="EE73" s="73"/>
      <c r="EF73" s="73"/>
      <c r="EG73" s="73"/>
      <c r="EH73" s="73"/>
      <c r="EI73" s="73"/>
      <c r="EJ73" s="73"/>
      <c r="EK73" s="73"/>
      <c r="EL73" s="73"/>
      <c r="EM73" s="73"/>
      <c r="EN73" s="73"/>
      <c r="EO73" s="73"/>
      <c r="EP73" s="73"/>
      <c r="EQ73" s="73"/>
      <c r="ER73" s="73"/>
      <c r="ES73" s="73"/>
      <c r="ET73" s="73"/>
      <c r="EU73" s="73"/>
      <c r="EV73" s="73"/>
      <c r="EW73" s="73"/>
      <c r="EX73" s="73"/>
      <c r="EY73" s="73"/>
      <c r="EZ73" s="73"/>
      <c r="FA73" s="73"/>
      <c r="FB73" s="73"/>
      <c r="FC73" s="73"/>
      <c r="FD73" s="73"/>
      <c r="FE73" s="73"/>
      <c r="FF73" s="73"/>
      <c r="FG73" s="73"/>
      <c r="FH73" s="73"/>
      <c r="FI73" s="73"/>
      <c r="FJ73" s="73"/>
      <c r="FK73" s="73"/>
      <c r="FL73" s="73"/>
      <c r="FM73" s="73"/>
      <c r="FN73" s="73"/>
      <c r="FO73" s="73"/>
      <c r="FP73" s="73"/>
      <c r="FQ73" s="73"/>
      <c r="FR73" s="73"/>
      <c r="FS73" s="73"/>
      <c r="FT73" s="73"/>
      <c r="FU73" s="73"/>
      <c r="FV73" s="73"/>
      <c r="FW73" s="73"/>
      <c r="FX73" s="73"/>
      <c r="FY73" s="73"/>
      <c r="FZ73" s="73"/>
      <c r="GA73" s="73"/>
      <c r="GB73" s="73"/>
      <c r="GC73" s="73"/>
      <c r="GD73" s="73"/>
      <c r="GE73" s="73"/>
      <c r="GF73" s="73"/>
      <c r="GG73" s="73"/>
      <c r="GH73" s="73"/>
      <c r="GI73" s="73"/>
      <c r="GJ73" s="73"/>
      <c r="GK73" s="73"/>
      <c r="GL73" s="73"/>
      <c r="GM73" s="73"/>
      <c r="GN73" s="73"/>
      <c r="GO73" s="73"/>
      <c r="GP73" s="73"/>
      <c r="GQ73" s="73"/>
      <c r="GR73" s="73"/>
      <c r="GS73" s="73"/>
      <c r="GT73" s="73"/>
      <c r="GU73" s="73"/>
      <c r="GV73" s="73"/>
      <c r="GW73" s="73"/>
      <c r="GX73" s="73"/>
      <c r="GY73" s="73"/>
      <c r="GZ73" s="73"/>
      <c r="HA73" s="73"/>
      <c r="HB73" s="73"/>
      <c r="HC73" s="73"/>
      <c r="HD73" s="73"/>
      <c r="HE73" s="73"/>
      <c r="HF73" s="73"/>
      <c r="HG73" s="73"/>
      <c r="HH73" s="73"/>
      <c r="HI73" s="73"/>
      <c r="HJ73" s="73"/>
      <c r="HK73" s="73"/>
      <c r="HL73" s="73"/>
      <c r="HM73" s="73"/>
      <c r="HN73" s="73"/>
      <c r="HO73" s="73"/>
      <c r="HP73" s="73"/>
      <c r="HQ73" s="73"/>
      <c r="HR73" s="73"/>
      <c r="HS73" s="73"/>
      <c r="HT73" s="73"/>
      <c r="HU73" s="73"/>
    </row>
    <row r="74" spans="1:229" x14ac:dyDescent="0.35">
      <c r="A74" s="67"/>
      <c r="B74" s="73"/>
      <c r="C74" s="71"/>
      <c r="D74" s="71"/>
      <c r="E74" s="71"/>
      <c r="F74" s="71"/>
      <c r="G74" s="71"/>
      <c r="H74" s="71"/>
      <c r="I74" s="71"/>
      <c r="J74" s="71"/>
      <c r="K74" s="71"/>
      <c r="L74" s="71"/>
      <c r="M74" s="71"/>
      <c r="N74" s="69"/>
      <c r="O74" s="71"/>
      <c r="P74" s="71"/>
      <c r="Q74" s="71"/>
      <c r="R74" s="71"/>
      <c r="S74" s="71"/>
      <c r="T74" s="71"/>
      <c r="U74" s="71"/>
      <c r="V74" s="73"/>
      <c r="W74" s="74" t="str">
        <f>IF(Sportstättenaufstellung!$B76="","",_xlfn.XLOOKUP(Sportstättenaufstellung!$B76,$C$63:$M$63,$C$69:$M$69))</f>
        <v/>
      </c>
      <c r="X74" s="74"/>
      <c r="Y74" s="74" t="str">
        <f>IF(Sportstättenaufstellung!$B76="","",_xlfn.XLOOKUP(Sportstättenaufstellung!$B76,$C$63:$M$63,$C$70:$M$70))</f>
        <v/>
      </c>
      <c r="Z74" s="74"/>
      <c r="AA74" s="67"/>
      <c r="AB74" s="74"/>
      <c r="AC74" s="48"/>
      <c r="AD74" s="74" t="str">
        <f>IF(Sportstättenaufstellung!$B76="","",_xlfn.XLOOKUP(Sportstättenaufstellung!$B76,$C$63:$M$63,$C$64:$M$64))</f>
        <v/>
      </c>
      <c r="AE74" s="74"/>
      <c r="AF74" s="48"/>
      <c r="AG74" s="67"/>
      <c r="AH74" s="48"/>
      <c r="AI74" s="48"/>
      <c r="AJ74" s="74" t="str">
        <f>IF(Sportstättenaufstellung!$B76="","",_xlfn.XLOOKUP(Sportstättenaufstellung!$B76,$C$63:$M$63,$C$65:$M$65))</f>
        <v/>
      </c>
      <c r="AK74" s="74"/>
      <c r="AL74" s="48"/>
      <c r="AM74" s="74" t="str">
        <f>IF(Sportstättenaufstellung!$B76="","",_xlfn.XLOOKUP(Sportstättenaufstellung!$B76,$C$63:$M$63,$C$66:$M$66))</f>
        <v/>
      </c>
      <c r="AN74" s="73"/>
      <c r="AO74" s="73"/>
      <c r="AP74" s="73"/>
      <c r="AQ74" s="73"/>
      <c r="AR74" s="73"/>
      <c r="AS74" s="73"/>
      <c r="AT74" s="73"/>
      <c r="AU74" s="73"/>
      <c r="AV74" s="73"/>
      <c r="AW74" s="73"/>
      <c r="AX74" s="73"/>
      <c r="AY74" s="73"/>
      <c r="AZ74" s="73"/>
      <c r="BA74" s="73"/>
      <c r="BB74" s="73"/>
      <c r="BC74" s="73"/>
      <c r="BD74" s="73"/>
      <c r="BE74" s="73"/>
      <c r="BF74" s="73"/>
      <c r="BG74" s="73"/>
      <c r="BH74" s="73"/>
      <c r="BI74" s="73"/>
      <c r="BJ74" s="73"/>
      <c r="BK74" s="73"/>
      <c r="BL74" s="73"/>
      <c r="BM74" s="73"/>
      <c r="BN74" s="73"/>
      <c r="BO74" s="73"/>
      <c r="BP74" s="73"/>
      <c r="BQ74" s="73"/>
      <c r="BR74" s="73"/>
      <c r="BS74" s="73"/>
      <c r="BT74" s="73"/>
      <c r="BU74" s="73"/>
      <c r="BV74" s="73"/>
      <c r="BW74" s="73"/>
      <c r="BX74" s="73"/>
      <c r="BY74" s="73"/>
      <c r="BZ74" s="73"/>
      <c r="CA74" s="73"/>
      <c r="CB74" s="73"/>
      <c r="CC74" s="73"/>
      <c r="CD74" s="73"/>
      <c r="CE74" s="73"/>
      <c r="CF74" s="73"/>
      <c r="CG74" s="73"/>
      <c r="CH74" s="73"/>
      <c r="CI74" s="73"/>
      <c r="CJ74" s="73"/>
      <c r="CK74" s="73"/>
      <c r="CL74" s="73"/>
      <c r="CM74" s="73"/>
      <c r="CN74" s="73"/>
      <c r="CO74" s="73"/>
      <c r="CP74" s="73"/>
      <c r="CQ74" s="73"/>
      <c r="CR74" s="73"/>
      <c r="CS74" s="73"/>
      <c r="CT74" s="73"/>
      <c r="CU74" s="73"/>
      <c r="CV74" s="73"/>
      <c r="CW74" s="73"/>
      <c r="CX74" s="73"/>
      <c r="CY74" s="73"/>
      <c r="CZ74" s="73"/>
      <c r="DA74" s="73"/>
      <c r="DB74" s="73"/>
      <c r="DC74" s="73"/>
      <c r="DD74" s="73"/>
      <c r="DE74" s="73"/>
      <c r="DF74" s="73"/>
      <c r="DG74" s="73"/>
      <c r="DH74" s="73"/>
      <c r="DI74" s="73"/>
      <c r="DJ74" s="73"/>
      <c r="DK74" s="73"/>
      <c r="DL74" s="73"/>
      <c r="DM74" s="73"/>
      <c r="DN74" s="73"/>
      <c r="DO74" s="73"/>
      <c r="DP74" s="73"/>
      <c r="DQ74" s="73"/>
      <c r="DR74" s="73"/>
      <c r="DS74" s="73"/>
      <c r="DT74" s="73"/>
      <c r="DU74" s="73"/>
      <c r="DV74" s="73"/>
      <c r="DW74" s="73"/>
      <c r="DX74" s="73"/>
      <c r="DY74" s="73"/>
      <c r="DZ74" s="73"/>
      <c r="EA74" s="73"/>
      <c r="EB74" s="73"/>
      <c r="EC74" s="73"/>
      <c r="ED74" s="73"/>
      <c r="EE74" s="73"/>
      <c r="EF74" s="73"/>
      <c r="EG74" s="73"/>
      <c r="EH74" s="73"/>
      <c r="EI74" s="73"/>
      <c r="EJ74" s="73"/>
      <c r="EK74" s="73"/>
      <c r="EL74" s="73"/>
      <c r="EM74" s="73"/>
      <c r="EN74" s="73"/>
      <c r="EO74" s="73"/>
      <c r="EP74" s="73"/>
      <c r="EQ74" s="73"/>
      <c r="ER74" s="73"/>
      <c r="ES74" s="73"/>
      <c r="ET74" s="73"/>
      <c r="EU74" s="73"/>
      <c r="EV74" s="73"/>
      <c r="EW74" s="73"/>
      <c r="EX74" s="73"/>
      <c r="EY74" s="73"/>
      <c r="EZ74" s="73"/>
      <c r="FA74" s="73"/>
      <c r="FB74" s="73"/>
      <c r="FC74" s="73"/>
      <c r="FD74" s="73"/>
      <c r="FE74" s="73"/>
      <c r="FF74" s="73"/>
      <c r="FG74" s="73"/>
      <c r="FH74" s="73"/>
      <c r="FI74" s="73"/>
      <c r="FJ74" s="73"/>
      <c r="FK74" s="73"/>
      <c r="FL74" s="73"/>
      <c r="FM74" s="73"/>
      <c r="FN74" s="73"/>
      <c r="FO74" s="73"/>
      <c r="FP74" s="73"/>
      <c r="FQ74" s="73"/>
      <c r="FR74" s="73"/>
      <c r="FS74" s="73"/>
      <c r="FT74" s="73"/>
      <c r="FU74" s="73"/>
      <c r="FV74" s="73"/>
      <c r="FW74" s="73"/>
      <c r="FX74" s="73"/>
      <c r="FY74" s="73"/>
      <c r="FZ74" s="73"/>
      <c r="GA74" s="73"/>
      <c r="GB74" s="73"/>
      <c r="GC74" s="73"/>
      <c r="GD74" s="73"/>
      <c r="GE74" s="73"/>
      <c r="GF74" s="73"/>
      <c r="GG74" s="73"/>
      <c r="GH74" s="73"/>
      <c r="GI74" s="73"/>
      <c r="GJ74" s="73"/>
      <c r="GK74" s="73"/>
      <c r="GL74" s="73"/>
      <c r="GM74" s="73"/>
      <c r="GN74" s="73"/>
      <c r="GO74" s="73"/>
      <c r="GP74" s="73"/>
      <c r="GQ74" s="73"/>
      <c r="GR74" s="73"/>
      <c r="GS74" s="73"/>
      <c r="GT74" s="73"/>
      <c r="GU74" s="73"/>
      <c r="GV74" s="73"/>
      <c r="GW74" s="73"/>
      <c r="GX74" s="73"/>
      <c r="GY74" s="73"/>
      <c r="GZ74" s="73"/>
      <c r="HA74" s="73"/>
      <c r="HB74" s="73"/>
      <c r="HC74" s="73"/>
      <c r="HD74" s="73"/>
      <c r="HE74" s="73"/>
      <c r="HF74" s="73"/>
      <c r="HG74" s="73"/>
      <c r="HH74" s="73"/>
      <c r="HI74" s="73"/>
      <c r="HJ74" s="73"/>
      <c r="HK74" s="73"/>
      <c r="HL74" s="73"/>
      <c r="HM74" s="73"/>
      <c r="HN74" s="73"/>
      <c r="HO74" s="73"/>
      <c r="HP74" s="73"/>
      <c r="HQ74" s="73"/>
      <c r="HR74" s="73"/>
      <c r="HS74" s="73"/>
      <c r="HT74" s="73"/>
      <c r="HU74" s="73"/>
    </row>
    <row r="75" spans="1:229" x14ac:dyDescent="0.35">
      <c r="A75" s="67"/>
      <c r="B75" s="73"/>
      <c r="C75" s="71"/>
      <c r="D75" s="71"/>
      <c r="E75" s="71"/>
      <c r="F75" s="71"/>
      <c r="G75" s="71"/>
      <c r="H75" s="71"/>
      <c r="I75" s="71"/>
      <c r="J75" s="71"/>
      <c r="K75" s="71"/>
      <c r="L75" s="71"/>
      <c r="M75" s="71"/>
      <c r="N75" s="69"/>
      <c r="O75" s="71"/>
      <c r="P75" s="71"/>
      <c r="Q75" s="71"/>
      <c r="R75" s="71"/>
      <c r="S75" s="71"/>
      <c r="T75" s="71"/>
      <c r="U75" s="71"/>
      <c r="V75" s="73"/>
      <c r="W75" s="73"/>
      <c r="X75" s="73"/>
      <c r="Y75" s="73"/>
      <c r="Z75" s="73"/>
      <c r="AA75" s="73"/>
      <c r="AB75" s="73"/>
      <c r="AC75" s="73"/>
      <c r="AD75" s="73"/>
      <c r="AE75" s="73"/>
      <c r="AF75" s="73"/>
      <c r="AG75" s="73"/>
      <c r="AH75" s="73"/>
      <c r="AI75" s="73"/>
      <c r="AJ75" s="73"/>
      <c r="AK75" s="73"/>
      <c r="AL75" s="73"/>
      <c r="AM75" s="73"/>
      <c r="AN75" s="73"/>
      <c r="AO75" s="73"/>
      <c r="AP75" s="73"/>
      <c r="AQ75" s="73"/>
      <c r="AR75" s="73"/>
      <c r="AS75" s="73"/>
      <c r="AT75" s="73"/>
      <c r="AU75" s="73"/>
      <c r="AV75" s="73"/>
      <c r="AW75" s="73"/>
      <c r="AX75" s="73"/>
      <c r="AY75" s="73"/>
      <c r="AZ75" s="73"/>
      <c r="BA75" s="73"/>
      <c r="BB75" s="73"/>
      <c r="BC75" s="73"/>
      <c r="BD75" s="73"/>
      <c r="BE75" s="73"/>
      <c r="BF75" s="73"/>
      <c r="BG75" s="73"/>
      <c r="BH75" s="73"/>
      <c r="BI75" s="73"/>
      <c r="BJ75" s="73"/>
      <c r="BK75" s="73"/>
      <c r="BL75" s="73"/>
      <c r="BM75" s="73"/>
      <c r="BN75" s="73"/>
      <c r="BO75" s="73"/>
      <c r="BP75" s="73"/>
      <c r="BQ75" s="73"/>
      <c r="BR75" s="73"/>
      <c r="BS75" s="73"/>
      <c r="BT75" s="73"/>
      <c r="BU75" s="73"/>
      <c r="BV75" s="73"/>
      <c r="BW75" s="73"/>
      <c r="BX75" s="73"/>
      <c r="BY75" s="73"/>
      <c r="BZ75" s="73"/>
      <c r="CA75" s="73"/>
      <c r="CB75" s="73"/>
      <c r="CC75" s="73"/>
      <c r="CD75" s="73"/>
      <c r="CE75" s="73"/>
      <c r="CF75" s="73"/>
      <c r="CG75" s="73"/>
      <c r="CH75" s="73"/>
      <c r="CI75" s="73"/>
      <c r="CJ75" s="73"/>
      <c r="CK75" s="73"/>
      <c r="CL75" s="73"/>
      <c r="CM75" s="73"/>
      <c r="CN75" s="73"/>
      <c r="CO75" s="73"/>
      <c r="CP75" s="73"/>
      <c r="CQ75" s="73"/>
      <c r="CR75" s="73"/>
      <c r="CS75" s="73"/>
      <c r="CT75" s="73"/>
      <c r="CU75" s="73"/>
      <c r="CV75" s="73"/>
      <c r="CW75" s="73"/>
      <c r="CX75" s="73"/>
      <c r="CY75" s="73"/>
      <c r="CZ75" s="73"/>
      <c r="DA75" s="73"/>
      <c r="DB75" s="73"/>
      <c r="DC75" s="73"/>
      <c r="DD75" s="73"/>
      <c r="DE75" s="73"/>
      <c r="DF75" s="73"/>
      <c r="DG75" s="73"/>
      <c r="DH75" s="73"/>
      <c r="DI75" s="73"/>
      <c r="DJ75" s="73"/>
      <c r="DK75" s="73"/>
      <c r="DL75" s="73"/>
      <c r="DM75" s="73"/>
      <c r="DN75" s="73"/>
      <c r="DO75" s="73"/>
      <c r="DP75" s="73"/>
      <c r="DQ75" s="73"/>
      <c r="DR75" s="73"/>
      <c r="DS75" s="73"/>
      <c r="DT75" s="73"/>
      <c r="DU75" s="73"/>
      <c r="DV75" s="73"/>
      <c r="DW75" s="73"/>
      <c r="DX75" s="73"/>
      <c r="DY75" s="73"/>
      <c r="DZ75" s="73"/>
      <c r="EA75" s="73"/>
      <c r="EB75" s="73"/>
      <c r="EC75" s="73"/>
      <c r="ED75" s="73"/>
      <c r="EE75" s="73"/>
      <c r="EF75" s="73"/>
      <c r="EG75" s="73"/>
      <c r="EH75" s="73"/>
      <c r="EI75" s="73"/>
      <c r="EJ75" s="73"/>
      <c r="EK75" s="73"/>
      <c r="EL75" s="73"/>
      <c r="EM75" s="73"/>
      <c r="EN75" s="73"/>
      <c r="EO75" s="73"/>
      <c r="EP75" s="73"/>
      <c r="EQ75" s="73"/>
      <c r="ER75" s="73"/>
      <c r="ES75" s="73"/>
      <c r="ET75" s="73"/>
      <c r="EU75" s="73"/>
      <c r="EV75" s="73"/>
      <c r="EW75" s="73"/>
      <c r="EX75" s="73"/>
      <c r="EY75" s="73"/>
      <c r="EZ75" s="73"/>
      <c r="FA75" s="73"/>
      <c r="FB75" s="73"/>
      <c r="FC75" s="73"/>
      <c r="FD75" s="73"/>
      <c r="FE75" s="73"/>
      <c r="FF75" s="73"/>
      <c r="FG75" s="73"/>
      <c r="FH75" s="73"/>
      <c r="FI75" s="73"/>
      <c r="FJ75" s="73"/>
      <c r="FK75" s="73"/>
      <c r="FL75" s="73"/>
      <c r="FM75" s="73"/>
      <c r="FN75" s="73"/>
      <c r="FO75" s="73"/>
      <c r="FP75" s="73"/>
      <c r="FQ75" s="73"/>
      <c r="FR75" s="73"/>
      <c r="FS75" s="73"/>
      <c r="FT75" s="73"/>
      <c r="FU75" s="73"/>
      <c r="FV75" s="73"/>
      <c r="FW75" s="73"/>
      <c r="FX75" s="73"/>
      <c r="FY75" s="73"/>
      <c r="FZ75" s="73"/>
      <c r="GA75" s="73"/>
      <c r="GB75" s="73"/>
      <c r="GC75" s="73"/>
      <c r="GD75" s="73"/>
      <c r="GE75" s="73"/>
      <c r="GF75" s="73"/>
      <c r="GG75" s="73"/>
      <c r="GH75" s="73"/>
      <c r="GI75" s="73"/>
      <c r="GJ75" s="73"/>
      <c r="GK75" s="73"/>
      <c r="GL75" s="73"/>
      <c r="GM75" s="73"/>
      <c r="GN75" s="73"/>
      <c r="GO75" s="73"/>
      <c r="GP75" s="73"/>
      <c r="GQ75" s="73"/>
      <c r="GR75" s="73"/>
      <c r="GS75" s="73"/>
      <c r="GT75" s="73"/>
      <c r="GU75" s="73"/>
      <c r="GV75" s="73"/>
      <c r="GW75" s="73"/>
      <c r="GX75" s="73"/>
      <c r="GY75" s="73"/>
      <c r="GZ75" s="73"/>
      <c r="HA75" s="73"/>
      <c r="HB75" s="73"/>
      <c r="HC75" s="73"/>
      <c r="HD75" s="73"/>
      <c r="HE75" s="73"/>
      <c r="HF75" s="73"/>
      <c r="HG75" s="73"/>
      <c r="HH75" s="73"/>
      <c r="HI75" s="73"/>
      <c r="HJ75" s="73"/>
      <c r="HK75" s="73"/>
      <c r="HL75" s="73"/>
      <c r="HM75" s="73"/>
      <c r="HN75" s="73"/>
      <c r="HO75" s="73"/>
      <c r="HP75" s="73"/>
      <c r="HQ75" s="73"/>
      <c r="HR75" s="73"/>
      <c r="HS75" s="73"/>
      <c r="HT75" s="73"/>
      <c r="HU75" s="73"/>
    </row>
    <row r="76" spans="1:229" x14ac:dyDescent="0.35">
      <c r="A76" s="191"/>
      <c r="B76" s="190"/>
      <c r="C76" s="190"/>
      <c r="D76" s="190"/>
      <c r="E76" s="190"/>
      <c r="F76" s="190"/>
      <c r="G76" s="190"/>
      <c r="H76" s="190"/>
      <c r="I76" s="190"/>
      <c r="J76" s="190"/>
      <c r="K76" s="190"/>
      <c r="L76" s="190"/>
      <c r="M76" s="190"/>
      <c r="N76" s="191"/>
      <c r="O76" s="192"/>
      <c r="P76" s="190"/>
      <c r="Q76" s="190"/>
      <c r="R76" s="190"/>
      <c r="S76" s="190"/>
      <c r="T76" s="190"/>
      <c r="U76" s="190"/>
      <c r="V76" s="190"/>
      <c r="W76" s="190"/>
      <c r="X76" s="193"/>
      <c r="Y76" s="193"/>
      <c r="Z76" s="193"/>
      <c r="AA76" s="193"/>
      <c r="AB76" s="191"/>
      <c r="AC76" s="193"/>
      <c r="AD76" s="194"/>
      <c r="AE76" s="193"/>
      <c r="AF76" s="193"/>
      <c r="AG76" s="194"/>
      <c r="AH76" s="191"/>
      <c r="AI76" s="194"/>
      <c r="AJ76" s="194"/>
      <c r="AK76" s="193"/>
      <c r="AL76" s="193"/>
      <c r="AM76" s="194"/>
      <c r="AN76" s="190"/>
      <c r="AO76" s="190"/>
      <c r="AP76" s="190"/>
      <c r="AQ76" s="190"/>
      <c r="AR76" s="190"/>
      <c r="AS76" s="190"/>
      <c r="AT76" s="190"/>
      <c r="AU76" s="190"/>
      <c r="AV76" s="190"/>
      <c r="AW76" s="190"/>
      <c r="AX76" s="190"/>
      <c r="AY76" s="190"/>
      <c r="AZ76" s="190"/>
      <c r="BA76" s="190"/>
      <c r="BB76" s="190"/>
      <c r="BC76" s="190"/>
      <c r="BD76" s="190"/>
      <c r="BE76" s="190"/>
      <c r="BF76" s="190"/>
      <c r="BG76" s="190"/>
      <c r="BH76" s="190"/>
      <c r="BI76" s="190"/>
      <c r="BJ76" s="190"/>
      <c r="BK76" s="190"/>
      <c r="BL76" s="190"/>
      <c r="BM76" s="190"/>
      <c r="BN76" s="190"/>
      <c r="BO76" s="190"/>
      <c r="BP76" s="190"/>
      <c r="BQ76" s="190"/>
      <c r="BR76" s="190"/>
      <c r="BS76" s="190"/>
      <c r="BT76" s="190"/>
      <c r="BU76" s="190"/>
      <c r="BV76" s="190"/>
      <c r="BW76" s="190"/>
      <c r="BX76" s="190"/>
      <c r="BY76" s="190"/>
      <c r="BZ76" s="190"/>
      <c r="CA76" s="190"/>
      <c r="CB76" s="190"/>
      <c r="CC76" s="190"/>
      <c r="CD76" s="190"/>
      <c r="CE76" s="190"/>
      <c r="CF76" s="190"/>
      <c r="CG76" s="190"/>
      <c r="CH76" s="190"/>
      <c r="CI76" s="190"/>
      <c r="CJ76" s="190"/>
      <c r="CK76" s="190"/>
      <c r="CL76" s="190"/>
      <c r="CM76" s="190"/>
      <c r="CN76" s="190"/>
      <c r="CO76" s="190"/>
      <c r="CP76" s="190"/>
      <c r="CQ76" s="190"/>
      <c r="CR76" s="190"/>
      <c r="CS76" s="190"/>
      <c r="CT76" s="190"/>
      <c r="CU76" s="190"/>
      <c r="CV76" s="190"/>
      <c r="CW76" s="190"/>
      <c r="CX76" s="190"/>
      <c r="CY76" s="190"/>
      <c r="CZ76" s="190"/>
      <c r="DA76" s="190"/>
      <c r="DB76" s="190"/>
      <c r="DC76" s="190"/>
      <c r="DD76" s="190"/>
      <c r="DE76" s="190"/>
      <c r="DF76" s="190"/>
      <c r="DG76" s="190"/>
      <c r="DH76" s="190"/>
      <c r="DI76" s="190"/>
      <c r="DJ76" s="190"/>
      <c r="DK76" s="190"/>
      <c r="DL76" s="190"/>
      <c r="DM76" s="190"/>
      <c r="DN76" s="190"/>
      <c r="DO76" s="190"/>
      <c r="DP76" s="190"/>
      <c r="DQ76" s="190"/>
      <c r="DR76" s="190"/>
      <c r="DS76" s="190"/>
      <c r="DT76" s="190"/>
      <c r="DU76" s="190"/>
      <c r="DV76" s="190"/>
      <c r="DW76" s="190"/>
      <c r="DX76" s="190"/>
      <c r="DY76" s="190"/>
      <c r="DZ76" s="190"/>
      <c r="EA76" s="190"/>
      <c r="EB76" s="190"/>
      <c r="EC76" s="190"/>
      <c r="ED76" s="190"/>
      <c r="EE76" s="190"/>
      <c r="EF76" s="190"/>
      <c r="EG76" s="190"/>
      <c r="EH76" s="190"/>
      <c r="EI76" s="190"/>
      <c r="EJ76" s="190"/>
      <c r="EK76" s="190"/>
      <c r="EL76" s="190"/>
      <c r="EM76" s="190"/>
      <c r="EN76" s="190"/>
      <c r="EO76" s="190"/>
      <c r="EP76" s="190"/>
      <c r="EQ76" s="190"/>
      <c r="ER76" s="190"/>
      <c r="ES76" s="190"/>
      <c r="ET76" s="190"/>
      <c r="EU76" s="190"/>
      <c r="EV76" s="190"/>
      <c r="EW76" s="190"/>
      <c r="EX76" s="190"/>
      <c r="EY76" s="190"/>
      <c r="EZ76" s="190"/>
      <c r="FA76" s="190"/>
      <c r="FB76" s="190"/>
      <c r="FC76" s="190"/>
      <c r="FD76" s="190"/>
      <c r="FE76" s="190"/>
      <c r="FF76" s="190"/>
      <c r="FG76" s="190"/>
      <c r="FH76" s="190"/>
      <c r="FI76" s="190"/>
      <c r="FJ76" s="190"/>
      <c r="FK76" s="190"/>
      <c r="FL76" s="190"/>
      <c r="FM76" s="190"/>
      <c r="FN76" s="190"/>
      <c r="FO76" s="190"/>
      <c r="FP76" s="190"/>
      <c r="FQ76" s="190"/>
      <c r="FR76" s="190"/>
      <c r="FS76" s="190"/>
      <c r="FT76" s="190"/>
      <c r="FU76" s="190"/>
      <c r="FV76" s="190"/>
      <c r="FW76" s="190"/>
      <c r="FX76" s="190"/>
      <c r="FY76" s="190"/>
      <c r="FZ76" s="190"/>
      <c r="GA76" s="190"/>
      <c r="GB76" s="190"/>
      <c r="GC76" s="190"/>
      <c r="GD76" s="190"/>
      <c r="GE76" s="190"/>
      <c r="GF76" s="190"/>
      <c r="GG76" s="190"/>
      <c r="GH76" s="190"/>
      <c r="GI76" s="190"/>
      <c r="GJ76" s="190"/>
      <c r="GK76" s="190"/>
      <c r="GL76" s="190"/>
      <c r="GM76" s="190"/>
      <c r="GN76" s="190"/>
      <c r="GO76" s="190"/>
      <c r="GP76" s="190"/>
      <c r="GQ76" s="190"/>
      <c r="GR76" s="190"/>
      <c r="GS76" s="190"/>
      <c r="GT76" s="190"/>
      <c r="GU76" s="190"/>
      <c r="GV76" s="190"/>
      <c r="GW76" s="190"/>
      <c r="GX76" s="190"/>
      <c r="GY76" s="190"/>
      <c r="GZ76" s="190"/>
      <c r="HA76" s="190"/>
      <c r="HB76" s="190"/>
      <c r="HC76" s="190"/>
      <c r="HD76" s="190"/>
      <c r="HE76" s="190"/>
      <c r="HF76" s="190"/>
      <c r="HG76" s="190"/>
      <c r="HH76" s="190"/>
      <c r="HI76" s="190"/>
      <c r="HJ76" s="190"/>
      <c r="HK76" s="190"/>
      <c r="HL76" s="190"/>
      <c r="HM76" s="190"/>
      <c r="HN76" s="190"/>
      <c r="HO76" s="190"/>
      <c r="HP76" s="190"/>
      <c r="HQ76" s="190"/>
      <c r="HR76" s="190"/>
      <c r="HS76" s="190"/>
      <c r="HT76" s="190"/>
      <c r="HU76" s="190"/>
    </row>
    <row r="77" spans="1:229" x14ac:dyDescent="0.35">
      <c r="A77" s="67"/>
      <c r="B77" s="73"/>
      <c r="C77" s="73"/>
      <c r="D77" s="73"/>
      <c r="E77" s="73"/>
      <c r="F77" s="73"/>
      <c r="G77" s="73"/>
      <c r="H77" s="73"/>
      <c r="I77" s="73"/>
      <c r="J77" s="73"/>
      <c r="K77" s="73"/>
      <c r="L77" s="73"/>
      <c r="M77" s="73"/>
      <c r="N77" s="67"/>
      <c r="O77" s="66"/>
      <c r="P77" s="73"/>
      <c r="Q77" s="73"/>
      <c r="R77" s="73"/>
      <c r="S77" s="73"/>
      <c r="T77" s="73"/>
      <c r="U77" s="73"/>
      <c r="V77" s="73"/>
      <c r="W77" s="73"/>
      <c r="X77" s="74"/>
      <c r="Y77" s="74"/>
      <c r="Z77" s="74"/>
      <c r="AA77" s="74"/>
      <c r="AB77" s="67"/>
      <c r="AC77" s="74"/>
      <c r="AD77" s="48"/>
      <c r="AE77" s="74"/>
      <c r="AF77" s="74"/>
      <c r="AG77" s="48"/>
      <c r="AH77" s="67"/>
      <c r="AI77" s="48"/>
      <c r="AJ77" s="48"/>
      <c r="AK77" s="74"/>
      <c r="AL77" s="74"/>
      <c r="AM77" s="48"/>
      <c r="AN77" s="73"/>
      <c r="AO77" s="73"/>
      <c r="AP77" s="73"/>
      <c r="AQ77" s="73"/>
      <c r="AR77" s="73"/>
      <c r="AS77" s="73"/>
      <c r="AT77" s="73"/>
      <c r="AU77" s="73"/>
      <c r="AV77" s="73"/>
      <c r="AW77" s="73"/>
      <c r="AX77" s="73"/>
      <c r="AY77" s="73"/>
      <c r="AZ77" s="73"/>
      <c r="BA77" s="73"/>
      <c r="BB77" s="73"/>
      <c r="BC77" s="73"/>
      <c r="BD77" s="73"/>
      <c r="BE77" s="73"/>
      <c r="BF77" s="73"/>
      <c r="BG77" s="73"/>
      <c r="BH77" s="73"/>
      <c r="BI77" s="73"/>
      <c r="BJ77" s="73"/>
      <c r="BK77" s="73"/>
      <c r="BL77" s="73"/>
      <c r="BM77" s="73"/>
      <c r="BN77" s="73"/>
      <c r="BO77" s="73"/>
      <c r="BP77" s="73"/>
      <c r="BQ77" s="73"/>
      <c r="BR77" s="73"/>
      <c r="BS77" s="73"/>
      <c r="BT77" s="73"/>
      <c r="BU77" s="73"/>
      <c r="BV77" s="73"/>
      <c r="BW77" s="73"/>
      <c r="BX77" s="73"/>
      <c r="BY77" s="73"/>
      <c r="BZ77" s="73"/>
      <c r="CA77" s="73"/>
      <c r="CB77" s="73"/>
      <c r="CC77" s="73"/>
      <c r="CD77" s="73"/>
      <c r="CE77" s="73"/>
      <c r="CF77" s="73"/>
      <c r="CG77" s="73"/>
      <c r="CH77" s="73"/>
      <c r="CI77" s="73"/>
      <c r="CJ77" s="73"/>
      <c r="CK77" s="73"/>
      <c r="CL77" s="73"/>
      <c r="CM77" s="73"/>
      <c r="CN77" s="73"/>
      <c r="CO77" s="73"/>
      <c r="CP77" s="73"/>
      <c r="CQ77" s="73"/>
      <c r="CR77" s="73"/>
      <c r="CS77" s="73"/>
      <c r="CT77" s="73"/>
      <c r="CU77" s="73"/>
      <c r="CV77" s="73"/>
      <c r="CW77" s="73"/>
      <c r="CX77" s="73"/>
      <c r="CY77" s="73"/>
      <c r="CZ77" s="73"/>
      <c r="DA77" s="73"/>
      <c r="DB77" s="73"/>
      <c r="DC77" s="73"/>
      <c r="DD77" s="73"/>
      <c r="DE77" s="73"/>
      <c r="DF77" s="73"/>
      <c r="DG77" s="73"/>
      <c r="DH77" s="73"/>
      <c r="DI77" s="73"/>
      <c r="DJ77" s="73"/>
      <c r="DK77" s="73"/>
      <c r="DL77" s="73"/>
      <c r="DM77" s="73"/>
      <c r="DN77" s="73"/>
      <c r="DO77" s="73"/>
      <c r="DP77" s="73"/>
      <c r="DQ77" s="73"/>
      <c r="DR77" s="73"/>
      <c r="DS77" s="73"/>
      <c r="DT77" s="73"/>
      <c r="DU77" s="73"/>
      <c r="DV77" s="73"/>
      <c r="DW77" s="73"/>
      <c r="DX77" s="73"/>
      <c r="DY77" s="73"/>
      <c r="DZ77" s="73"/>
      <c r="EA77" s="73"/>
      <c r="EB77" s="73"/>
      <c r="EC77" s="73"/>
      <c r="ED77" s="73"/>
      <c r="EE77" s="73"/>
      <c r="EF77" s="73"/>
      <c r="EG77" s="73"/>
      <c r="EH77" s="73"/>
      <c r="EI77" s="73"/>
      <c r="EJ77" s="73"/>
      <c r="EK77" s="73"/>
      <c r="EL77" s="73"/>
      <c r="EM77" s="73"/>
      <c r="EN77" s="73"/>
      <c r="EO77" s="73"/>
      <c r="EP77" s="73"/>
      <c r="EQ77" s="73"/>
      <c r="ER77" s="73"/>
      <c r="ES77" s="73"/>
      <c r="ET77" s="73"/>
      <c r="EU77" s="73"/>
      <c r="EV77" s="73"/>
      <c r="EW77" s="73"/>
      <c r="EX77" s="73"/>
      <c r="EY77" s="73"/>
      <c r="EZ77" s="73"/>
      <c r="FA77" s="73"/>
      <c r="FB77" s="73"/>
      <c r="FC77" s="73"/>
      <c r="FD77" s="73"/>
      <c r="FE77" s="73"/>
      <c r="FF77" s="73"/>
      <c r="FG77" s="73"/>
      <c r="FH77" s="73"/>
      <c r="FI77" s="73"/>
      <c r="FJ77" s="73"/>
      <c r="FK77" s="73"/>
      <c r="FL77" s="73"/>
      <c r="FM77" s="73"/>
      <c r="FN77" s="73"/>
      <c r="FO77" s="73"/>
      <c r="FP77" s="73"/>
      <c r="FQ77" s="73"/>
      <c r="FR77" s="73"/>
      <c r="FS77" s="73"/>
      <c r="FT77" s="73"/>
      <c r="FU77" s="73"/>
      <c r="FV77" s="73"/>
      <c r="FW77" s="73"/>
      <c r="FX77" s="73"/>
      <c r="FY77" s="73"/>
      <c r="FZ77" s="73"/>
      <c r="GA77" s="73"/>
      <c r="GB77" s="73"/>
      <c r="GC77" s="73"/>
      <c r="GD77" s="73"/>
      <c r="GE77" s="73"/>
      <c r="GF77" s="73"/>
      <c r="GG77" s="73"/>
      <c r="GH77" s="73"/>
      <c r="GI77" s="73"/>
      <c r="GJ77" s="73"/>
      <c r="GK77" s="73"/>
      <c r="GL77" s="73"/>
      <c r="GM77" s="73"/>
      <c r="GN77" s="73"/>
      <c r="GO77" s="73"/>
      <c r="GP77" s="73"/>
      <c r="GQ77" s="73"/>
      <c r="GR77" s="73"/>
      <c r="GS77" s="73"/>
      <c r="GT77" s="73"/>
      <c r="GU77" s="73"/>
      <c r="GV77" s="73"/>
      <c r="GW77" s="73"/>
      <c r="GX77" s="73"/>
      <c r="GY77" s="73"/>
      <c r="GZ77" s="73"/>
      <c r="HA77" s="73"/>
      <c r="HB77" s="73"/>
      <c r="HC77" s="73"/>
      <c r="HD77" s="73"/>
      <c r="HE77" s="73"/>
      <c r="HF77" s="73"/>
      <c r="HG77" s="73"/>
      <c r="HH77" s="73"/>
      <c r="HI77" s="73"/>
      <c r="HJ77" s="73"/>
      <c r="HK77" s="73"/>
      <c r="HL77" s="73"/>
      <c r="HM77" s="73"/>
      <c r="HN77" s="73"/>
      <c r="HO77" s="73"/>
      <c r="HP77" s="73"/>
      <c r="HQ77" s="73"/>
      <c r="HR77" s="73"/>
      <c r="HS77" s="73"/>
      <c r="HT77" s="73"/>
      <c r="HU77" s="73"/>
    </row>
    <row r="78" spans="1:229" x14ac:dyDescent="0.35">
      <c r="A78" s="26"/>
      <c r="C78" s="203"/>
      <c r="D78" s="203"/>
      <c r="E78" s="203"/>
      <c r="F78" s="203"/>
      <c r="G78" s="203"/>
      <c r="H78" s="203"/>
      <c r="I78" s="203"/>
      <c r="J78" s="203"/>
      <c r="K78" s="203"/>
      <c r="L78" s="203"/>
      <c r="M78" s="203"/>
      <c r="N78" s="205"/>
      <c r="O78" s="203"/>
      <c r="P78" s="203"/>
      <c r="Q78" s="203"/>
      <c r="R78" s="203"/>
      <c r="S78" s="203"/>
      <c r="T78" s="203"/>
      <c r="U78" s="203"/>
    </row>
    <row r="79" spans="1:229" x14ac:dyDescent="0.35">
      <c r="A79" s="179"/>
      <c r="B79" s="180" t="s">
        <v>75</v>
      </c>
      <c r="C79" s="204"/>
      <c r="D79" s="204"/>
      <c r="E79" s="204"/>
      <c r="F79" s="204"/>
      <c r="G79" s="204"/>
      <c r="H79" s="204"/>
      <c r="I79" s="204"/>
      <c r="J79" s="204"/>
      <c r="K79" s="204"/>
      <c r="L79" s="204"/>
      <c r="M79" s="204"/>
      <c r="N79" s="206"/>
      <c r="O79" s="204"/>
      <c r="P79" s="204"/>
      <c r="Q79" s="204"/>
      <c r="R79" s="204"/>
      <c r="S79" s="204"/>
      <c r="T79" s="204"/>
      <c r="U79" s="204"/>
      <c r="V79" s="180"/>
      <c r="W79" s="180"/>
      <c r="X79" s="180"/>
      <c r="Y79" s="180"/>
      <c r="Z79" s="180"/>
      <c r="AA79" s="180"/>
      <c r="AB79" s="180"/>
      <c r="AC79" s="180"/>
      <c r="AD79" s="180"/>
      <c r="AE79" s="180"/>
      <c r="AF79" s="180"/>
      <c r="AG79" s="180"/>
      <c r="AH79" s="180"/>
      <c r="AI79" s="180"/>
      <c r="AJ79" s="180"/>
      <c r="AK79" s="180"/>
      <c r="AL79" s="180"/>
      <c r="AM79" s="180"/>
      <c r="AN79" s="180"/>
      <c r="AO79" s="180"/>
      <c r="AP79" s="180"/>
      <c r="AQ79" s="180"/>
      <c r="AR79" s="180"/>
      <c r="AS79" s="180"/>
      <c r="AT79" s="180"/>
      <c r="AU79" s="180"/>
      <c r="AV79" s="180"/>
      <c r="AW79" s="180"/>
      <c r="AX79" s="180"/>
      <c r="AY79" s="180"/>
      <c r="AZ79" s="180"/>
      <c r="BA79" s="180"/>
      <c r="BB79" s="180"/>
      <c r="BC79" s="180"/>
      <c r="BD79" s="180"/>
      <c r="BE79" s="180"/>
      <c r="BF79" s="180"/>
      <c r="BG79" s="180"/>
      <c r="BH79" s="180"/>
      <c r="BI79" s="180"/>
      <c r="BJ79" s="180"/>
      <c r="BK79" s="180"/>
      <c r="BL79" s="180"/>
      <c r="BM79" s="180"/>
      <c r="BN79" s="180"/>
      <c r="BO79" s="180"/>
      <c r="BP79" s="180"/>
      <c r="BQ79" s="180"/>
      <c r="BR79" s="180"/>
      <c r="BS79" s="180"/>
      <c r="BT79" s="180"/>
      <c r="BU79" s="180"/>
      <c r="BV79" s="180"/>
      <c r="BW79" s="180"/>
      <c r="BX79" s="180"/>
      <c r="BY79" s="180"/>
      <c r="BZ79" s="180"/>
      <c r="CA79" s="180"/>
      <c r="CB79" s="180"/>
      <c r="CC79" s="180"/>
      <c r="CD79" s="180"/>
      <c r="CE79" s="180"/>
      <c r="CF79" s="180"/>
      <c r="CG79" s="180"/>
      <c r="CH79" s="180"/>
      <c r="CI79" s="180"/>
      <c r="CJ79" s="180"/>
      <c r="CK79" s="180"/>
      <c r="CL79" s="180"/>
      <c r="CM79" s="180"/>
      <c r="CN79" s="180"/>
      <c r="CO79" s="180"/>
      <c r="CP79" s="180"/>
      <c r="CQ79" s="180"/>
      <c r="CR79" s="180"/>
      <c r="CS79" s="180"/>
      <c r="CT79" s="180"/>
      <c r="CU79" s="180"/>
      <c r="CV79" s="180"/>
      <c r="CW79" s="180"/>
      <c r="CX79" s="180"/>
      <c r="CY79" s="180"/>
      <c r="CZ79" s="180"/>
      <c r="DA79" s="180"/>
      <c r="DB79" s="180"/>
      <c r="DC79" s="180"/>
      <c r="DD79" s="180"/>
      <c r="DE79" s="180"/>
      <c r="DF79" s="180"/>
      <c r="DG79" s="180"/>
      <c r="DH79" s="180"/>
      <c r="DI79" s="180"/>
      <c r="DJ79" s="180"/>
      <c r="DK79" s="180"/>
      <c r="DL79" s="180"/>
      <c r="DM79" s="180"/>
      <c r="DN79" s="180"/>
      <c r="DO79" s="180"/>
      <c r="DP79" s="180"/>
      <c r="DQ79" s="180"/>
      <c r="DR79" s="180"/>
      <c r="DS79" s="180"/>
      <c r="DT79" s="180"/>
      <c r="DU79" s="180"/>
      <c r="DV79" s="180"/>
      <c r="DW79" s="180"/>
      <c r="DX79" s="180"/>
      <c r="DY79" s="180"/>
      <c r="DZ79" s="180"/>
      <c r="EA79" s="180"/>
      <c r="EB79" s="180"/>
      <c r="EC79" s="180"/>
      <c r="ED79" s="180"/>
      <c r="EE79" s="180"/>
      <c r="EF79" s="180"/>
      <c r="EG79" s="180"/>
      <c r="EH79" s="180"/>
      <c r="EI79" s="180"/>
      <c r="EJ79" s="180"/>
      <c r="EK79" s="180"/>
      <c r="EL79" s="180"/>
      <c r="EM79" s="180"/>
      <c r="EN79" s="180"/>
      <c r="EO79" s="180"/>
      <c r="EP79" s="180"/>
      <c r="EQ79" s="180"/>
      <c r="ER79" s="180"/>
      <c r="ES79" s="180"/>
      <c r="ET79" s="180"/>
      <c r="EU79" s="180"/>
      <c r="EV79" s="180"/>
      <c r="EW79" s="180"/>
      <c r="EX79" s="180"/>
      <c r="EY79" s="180"/>
      <c r="EZ79" s="180"/>
      <c r="FA79" s="180"/>
      <c r="FB79" s="180"/>
      <c r="FC79" s="180"/>
      <c r="FD79" s="180"/>
      <c r="FE79" s="180"/>
      <c r="FF79" s="180"/>
      <c r="FG79" s="180"/>
      <c r="FH79" s="180"/>
      <c r="FI79" s="180"/>
      <c r="FJ79" s="180"/>
      <c r="FK79" s="180"/>
      <c r="FL79" s="180"/>
      <c r="FM79" s="180"/>
      <c r="FN79" s="180"/>
      <c r="FO79" s="180"/>
      <c r="FP79" s="180"/>
      <c r="FQ79" s="180"/>
      <c r="FR79" s="180"/>
      <c r="FS79" s="180"/>
      <c r="FT79" s="180"/>
      <c r="FU79" s="180"/>
      <c r="FV79" s="180"/>
      <c r="FW79" s="180"/>
      <c r="FX79" s="180"/>
      <c r="FY79" s="180"/>
      <c r="FZ79" s="180"/>
      <c r="GA79" s="180"/>
      <c r="GB79" s="180"/>
      <c r="GC79" s="180"/>
      <c r="GD79" s="180"/>
      <c r="GE79" s="180"/>
      <c r="GF79" s="180"/>
      <c r="GG79" s="180"/>
      <c r="GH79" s="180"/>
      <c r="GI79" s="180"/>
      <c r="GJ79" s="180"/>
      <c r="GK79" s="180"/>
      <c r="GL79" s="180"/>
      <c r="GM79" s="180"/>
      <c r="GN79" s="180"/>
      <c r="GO79" s="180"/>
      <c r="GP79" s="180"/>
      <c r="GQ79" s="180"/>
      <c r="GR79" s="180"/>
      <c r="GS79" s="180"/>
      <c r="GT79" s="180"/>
      <c r="GU79" s="180"/>
      <c r="GV79" s="180"/>
      <c r="GW79" s="180"/>
      <c r="GX79" s="180"/>
      <c r="GY79" s="180"/>
      <c r="GZ79" s="180"/>
      <c r="HA79" s="180"/>
      <c r="HB79" s="180"/>
      <c r="HC79" s="180"/>
      <c r="HD79" s="180"/>
      <c r="HE79" s="180"/>
      <c r="HF79" s="180"/>
      <c r="HG79" s="180"/>
      <c r="HH79" s="180"/>
      <c r="HI79" s="180"/>
      <c r="HJ79" s="180"/>
      <c r="HK79" s="180"/>
      <c r="HL79" s="180"/>
      <c r="HM79" s="180"/>
      <c r="HN79" s="180"/>
      <c r="HO79" s="180"/>
      <c r="HP79" s="180"/>
      <c r="HQ79" s="180"/>
      <c r="HR79" s="180"/>
      <c r="HS79" s="180"/>
      <c r="HT79" s="180"/>
      <c r="HU79" s="180"/>
    </row>
    <row r="80" spans="1:229" x14ac:dyDescent="0.35">
      <c r="A80" s="26"/>
      <c r="B80" s="25" t="s">
        <v>76</v>
      </c>
      <c r="C80" s="54" t="s">
        <v>26</v>
      </c>
      <c r="D80" s="69" t="s">
        <v>71</v>
      </c>
      <c r="E80" s="69" t="s">
        <v>27</v>
      </c>
      <c r="F80" s="80" t="s">
        <v>24</v>
      </c>
      <c r="G80" s="80" t="s">
        <v>25</v>
      </c>
      <c r="H80" s="69" t="s">
        <v>46</v>
      </c>
      <c r="I80" s="81" t="s">
        <v>47</v>
      </c>
      <c r="J80" s="81" t="s">
        <v>72</v>
      </c>
      <c r="K80" s="81" t="s">
        <v>50</v>
      </c>
      <c r="L80" s="69" t="s">
        <v>18</v>
      </c>
      <c r="M80" s="203"/>
      <c r="N80" s="205"/>
      <c r="O80" s="203"/>
      <c r="P80" s="203"/>
      <c r="Q80" s="203"/>
      <c r="R80" s="203"/>
      <c r="S80" s="203"/>
      <c r="T80" s="203"/>
      <c r="U80" s="203"/>
    </row>
    <row r="81" spans="1:21" ht="15" thickBot="1" x14ac:dyDescent="0.4">
      <c r="A81" s="26"/>
      <c r="B81" s="25">
        <v>1</v>
      </c>
      <c r="C81" s="203">
        <v>2</v>
      </c>
      <c r="D81" s="203">
        <v>3</v>
      </c>
      <c r="E81" s="25">
        <v>4</v>
      </c>
      <c r="F81" s="203">
        <v>5</v>
      </c>
      <c r="G81" s="203">
        <v>6</v>
      </c>
      <c r="H81" s="25">
        <v>7</v>
      </c>
      <c r="I81" s="203">
        <v>8</v>
      </c>
      <c r="J81" s="203">
        <v>9</v>
      </c>
      <c r="K81" s="25">
        <v>10</v>
      </c>
      <c r="L81" s="203">
        <v>11</v>
      </c>
      <c r="M81" s="203"/>
      <c r="N81" s="205"/>
      <c r="O81" s="203"/>
      <c r="P81" s="203"/>
      <c r="Q81" s="203"/>
      <c r="R81" s="203"/>
      <c r="S81" s="203"/>
      <c r="T81" s="203"/>
      <c r="U81" s="203"/>
    </row>
    <row r="82" spans="1:21" ht="15" thickBot="1" x14ac:dyDescent="0.4">
      <c r="B82" s="54" t="s">
        <v>4</v>
      </c>
      <c r="C82" s="54" t="s">
        <v>26</v>
      </c>
      <c r="D82" s="69" t="s">
        <v>71</v>
      </c>
      <c r="E82" s="69" t="s">
        <v>27</v>
      </c>
      <c r="F82" s="80" t="s">
        <v>24</v>
      </c>
      <c r="G82" s="80" t="s">
        <v>25</v>
      </c>
      <c r="H82" s="69" t="s">
        <v>46</v>
      </c>
      <c r="I82" s="69" t="s">
        <v>47</v>
      </c>
      <c r="M82" s="218" t="str">
        <f>IF(Sportstättenaufstellung!$B66="","",VLOOKUP(Sportstättenaufstellung!$B66,$B$82:$I$92,7,FALSE))</f>
        <v/>
      </c>
      <c r="N82" s="218" t="str">
        <f>IF(Sportstättenaufstellung!$B66="","",VLOOKUP(Sportstättenaufstellung!$B66,$B$82:$I$92,8,FALSE))</f>
        <v/>
      </c>
      <c r="O82" s="218" t="str">
        <f>IF(Sportstättenaufstellung!$B66="","",VLOOKUP(Sportstättenaufstellung!$B66,$B$82:$I$92,2,FALSE))</f>
        <v/>
      </c>
      <c r="P82" s="218" t="str">
        <f>IF(Sportstättenaufstellung!$B66="","",VLOOKUP(Sportstättenaufstellung!$B66,$B$82:$I$92,3,FALSE))</f>
        <v/>
      </c>
      <c r="Q82" s="218" t="str">
        <f>IF(Sportstättenaufstellung!$B66="","",VLOOKUP(Sportstättenaufstellung!$B66,$B$82:$I$92,4,FALSE))</f>
        <v/>
      </c>
    </row>
    <row r="83" spans="1:21" ht="15" thickBot="1" x14ac:dyDescent="0.4">
      <c r="B83" s="54" t="s">
        <v>85</v>
      </c>
      <c r="C83" s="54" t="s">
        <v>26</v>
      </c>
      <c r="D83" s="69" t="s">
        <v>71</v>
      </c>
      <c r="E83" s="69" t="s">
        <v>27</v>
      </c>
      <c r="F83" s="80" t="s">
        <v>24</v>
      </c>
      <c r="G83" s="80" t="s">
        <v>25</v>
      </c>
      <c r="H83" s="69" t="s">
        <v>46</v>
      </c>
      <c r="I83" s="69" t="s">
        <v>47</v>
      </c>
      <c r="M83" s="218" t="str">
        <f>IF(Sportstättenaufstellung!$B67="","",VLOOKUP(Sportstättenaufstellung!$B67,$B$82:$I$92,7,FALSE))</f>
        <v/>
      </c>
      <c r="N83" s="218" t="str">
        <f>IF(Sportstättenaufstellung!$B67="","",VLOOKUP(Sportstättenaufstellung!$B67,$B$82:$I$92,8,FALSE))</f>
        <v/>
      </c>
      <c r="O83" s="218" t="str">
        <f>IF(Sportstättenaufstellung!$B67="","",VLOOKUP(Sportstättenaufstellung!$B67,$B$82:$I$92,2,FALSE))</f>
        <v/>
      </c>
      <c r="P83" s="218" t="str">
        <f>IF(Sportstättenaufstellung!$B67="","",VLOOKUP(Sportstättenaufstellung!$B67,$B$82:$I$92,3,FALSE))</f>
        <v/>
      </c>
      <c r="Q83" s="218" t="str">
        <f>IF(Sportstättenaufstellung!$B67="","",VLOOKUP(Sportstättenaufstellung!$B67,$B$82:$I$92,4,FALSE))</f>
        <v/>
      </c>
    </row>
    <row r="84" spans="1:21" ht="15" thickBot="1" x14ac:dyDescent="0.4">
      <c r="B84" s="54" t="s">
        <v>5</v>
      </c>
      <c r="C84" s="54" t="s">
        <v>26</v>
      </c>
      <c r="D84" s="69" t="s">
        <v>71</v>
      </c>
      <c r="E84" s="69" t="s">
        <v>27</v>
      </c>
      <c r="F84" s="80" t="s">
        <v>24</v>
      </c>
      <c r="G84" s="80" t="s">
        <v>25</v>
      </c>
      <c r="H84" s="69" t="s">
        <v>73</v>
      </c>
      <c r="I84" s="69"/>
      <c r="M84" s="218" t="str">
        <f>IF(Sportstättenaufstellung!$B68="","",VLOOKUP(Sportstättenaufstellung!$B68,$B$82:$I$92,7,FALSE))</f>
        <v/>
      </c>
      <c r="N84" s="218" t="str">
        <f>IF(Sportstättenaufstellung!$B68="","",VLOOKUP(Sportstättenaufstellung!$B68,$B$82:$I$92,8,FALSE))</f>
        <v/>
      </c>
      <c r="O84" s="218" t="str">
        <f>IF(Sportstättenaufstellung!$B68="","",VLOOKUP(Sportstättenaufstellung!$B68,$B$82:$I$92,2,FALSE))</f>
        <v/>
      </c>
      <c r="P84" s="218" t="str">
        <f>IF(Sportstättenaufstellung!$B68="","",VLOOKUP(Sportstättenaufstellung!$B68,$B$82:$I$92,3,FALSE))</f>
        <v/>
      </c>
      <c r="Q84" s="218" t="str">
        <f>IF(Sportstättenaufstellung!$B68="","",VLOOKUP(Sportstättenaufstellung!$B68,$B$82:$I$92,4,FALSE))</f>
        <v/>
      </c>
    </row>
    <row r="85" spans="1:21" ht="15" thickBot="1" x14ac:dyDescent="0.4">
      <c r="B85" s="54" t="s">
        <v>6</v>
      </c>
      <c r="C85" s="54" t="s">
        <v>26</v>
      </c>
      <c r="D85" s="69"/>
      <c r="E85" s="69" t="s">
        <v>27</v>
      </c>
      <c r="F85" s="80" t="s">
        <v>24</v>
      </c>
      <c r="G85" s="80" t="s">
        <v>25</v>
      </c>
      <c r="H85" s="69" t="s">
        <v>49</v>
      </c>
      <c r="I85" s="69"/>
      <c r="M85" s="218" t="str">
        <f>IF(Sportstättenaufstellung!$B69="","",VLOOKUP(Sportstättenaufstellung!$B69,$B$82:$I$92,7,FALSE))</f>
        <v/>
      </c>
      <c r="N85" s="218" t="str">
        <f>IF(Sportstättenaufstellung!$B69="","",VLOOKUP(Sportstättenaufstellung!$B69,$B$82:$I$92,8,FALSE))</f>
        <v/>
      </c>
      <c r="O85" s="218" t="str">
        <f>IF(Sportstättenaufstellung!$B69="","",VLOOKUP(Sportstättenaufstellung!$B69,$B$82:$I$92,2,FALSE))</f>
        <v/>
      </c>
      <c r="P85" s="218" t="str">
        <f>IF(Sportstättenaufstellung!$B69="","",VLOOKUP(Sportstättenaufstellung!$B69,$B$82:$I$92,3,FALSE))</f>
        <v/>
      </c>
      <c r="Q85" s="218" t="str">
        <f>IF(Sportstättenaufstellung!$B69="","",VLOOKUP(Sportstättenaufstellung!$B69,$B$82:$I$92,4,FALSE))</f>
        <v/>
      </c>
    </row>
    <row r="86" spans="1:21" ht="15" thickBot="1" x14ac:dyDescent="0.4">
      <c r="B86" s="54" t="s">
        <v>83</v>
      </c>
      <c r="C86" s="54"/>
      <c r="D86" s="69" t="s">
        <v>71</v>
      </c>
      <c r="E86" s="69"/>
      <c r="F86" s="80"/>
      <c r="G86" s="80"/>
      <c r="H86" s="69" t="s">
        <v>46</v>
      </c>
      <c r="I86" s="69" t="s">
        <v>47</v>
      </c>
      <c r="M86" s="218" t="str">
        <f>IF(Sportstättenaufstellung!$B70="","",VLOOKUP(Sportstättenaufstellung!$B70,$B$82:$I$92,7,FALSE))</f>
        <v/>
      </c>
      <c r="N86" s="218" t="str">
        <f>IF(Sportstättenaufstellung!$B70="","",VLOOKUP(Sportstättenaufstellung!$B70,$B$82:$I$92,8,FALSE))</f>
        <v/>
      </c>
      <c r="O86" s="218" t="str">
        <f>IF(Sportstättenaufstellung!$B70="","",VLOOKUP(Sportstättenaufstellung!$B70,$B$82:$I$92,2,FALSE))</f>
        <v/>
      </c>
      <c r="P86" s="218" t="str">
        <f>IF(Sportstättenaufstellung!$B70="","",VLOOKUP(Sportstättenaufstellung!$B70,$B$82:$I$92,3,FALSE))</f>
        <v/>
      </c>
      <c r="Q86" s="218" t="str">
        <f>IF(Sportstättenaufstellung!$B70="","",VLOOKUP(Sportstättenaufstellung!$B70,$B$82:$I$92,4,FALSE))</f>
        <v/>
      </c>
    </row>
    <row r="87" spans="1:21" ht="15" thickBot="1" x14ac:dyDescent="0.4">
      <c r="B87" s="54" t="s">
        <v>7</v>
      </c>
      <c r="C87" s="54" t="s">
        <v>26</v>
      </c>
      <c r="D87" s="69" t="s">
        <v>71</v>
      </c>
      <c r="E87" s="69" t="s">
        <v>27</v>
      </c>
      <c r="F87" s="80" t="s">
        <v>24</v>
      </c>
      <c r="G87" s="80" t="s">
        <v>25</v>
      </c>
      <c r="H87" s="69" t="s">
        <v>46</v>
      </c>
      <c r="I87" s="69" t="s">
        <v>47</v>
      </c>
      <c r="M87" s="218" t="str">
        <f>IF(Sportstättenaufstellung!$B71="","",VLOOKUP(Sportstättenaufstellung!$B71,$B$82:$I$92,7,FALSE))</f>
        <v/>
      </c>
      <c r="N87" s="218" t="str">
        <f>IF(Sportstättenaufstellung!$B71="","",VLOOKUP(Sportstättenaufstellung!$B71,$B$82:$I$92,8,FALSE))</f>
        <v/>
      </c>
      <c r="O87" s="218" t="str">
        <f>IF(Sportstättenaufstellung!$B71="","",VLOOKUP(Sportstättenaufstellung!$B71,$B$82:$I$92,2,FALSE))</f>
        <v/>
      </c>
      <c r="P87" s="218" t="str">
        <f>IF(Sportstättenaufstellung!$B71="","",VLOOKUP(Sportstättenaufstellung!$B71,$B$82:$I$92,3,FALSE))</f>
        <v/>
      </c>
      <c r="Q87" s="218" t="str">
        <f>IF(Sportstättenaufstellung!$B71="","",VLOOKUP(Sportstättenaufstellung!$B71,$B$82:$I$92,4,FALSE))</f>
        <v/>
      </c>
    </row>
    <row r="88" spans="1:21" ht="15" thickBot="1" x14ac:dyDescent="0.4">
      <c r="B88" s="54" t="s">
        <v>10</v>
      </c>
      <c r="C88" s="54" t="s">
        <v>26</v>
      </c>
      <c r="D88" s="69" t="s">
        <v>71</v>
      </c>
      <c r="E88" s="69" t="s">
        <v>27</v>
      </c>
      <c r="F88" s="80"/>
      <c r="G88" s="80"/>
      <c r="H88" s="69" t="s">
        <v>46</v>
      </c>
      <c r="I88" s="69" t="s">
        <v>47</v>
      </c>
      <c r="M88" s="218" t="str">
        <f>IF(Sportstättenaufstellung!$B72="","",VLOOKUP(Sportstättenaufstellung!$B72,$B$82:$I$92,7,FALSE))</f>
        <v/>
      </c>
      <c r="N88" s="218" t="str">
        <f>IF(Sportstättenaufstellung!$B72="","",VLOOKUP(Sportstättenaufstellung!$B72,$B$82:$I$92,8,FALSE))</f>
        <v/>
      </c>
      <c r="O88" s="218" t="str">
        <f>IF(Sportstättenaufstellung!$B72="","",VLOOKUP(Sportstättenaufstellung!$B72,$B$82:$I$92,2,FALSE))</f>
        <v/>
      </c>
      <c r="P88" s="218" t="str">
        <f>IF(Sportstättenaufstellung!$B72="","",VLOOKUP(Sportstättenaufstellung!$B72,$B$82:$I$92,3,FALSE))</f>
        <v/>
      </c>
      <c r="Q88" s="218" t="str">
        <f>IF(Sportstättenaufstellung!$B72="","",VLOOKUP(Sportstättenaufstellung!$B72,$B$82:$I$92,4,FALSE))</f>
        <v/>
      </c>
    </row>
    <row r="89" spans="1:21" ht="15" thickBot="1" x14ac:dyDescent="0.4">
      <c r="B89" s="54" t="s">
        <v>86</v>
      </c>
      <c r="C89" s="54" t="s">
        <v>26</v>
      </c>
      <c r="D89" s="69"/>
      <c r="E89" s="69"/>
      <c r="F89" s="80"/>
      <c r="G89" s="80"/>
      <c r="H89" s="69" t="s">
        <v>74</v>
      </c>
      <c r="I89" s="69"/>
      <c r="M89" s="218" t="str">
        <f>IF(Sportstättenaufstellung!$B73="","",VLOOKUP(Sportstättenaufstellung!$B73,$B$82:$I$92,7,FALSE))</f>
        <v/>
      </c>
      <c r="N89" s="218" t="str">
        <f>IF(Sportstättenaufstellung!$B73="","",VLOOKUP(Sportstättenaufstellung!$B73,$B$82:$I$92,8,FALSE))</f>
        <v/>
      </c>
      <c r="O89" s="218" t="str">
        <f>IF(Sportstättenaufstellung!$B73="","",VLOOKUP(Sportstättenaufstellung!$B73,$B$82:$I$92,2,FALSE))</f>
        <v/>
      </c>
      <c r="P89" s="218" t="str">
        <f>IF(Sportstättenaufstellung!$B73="","",VLOOKUP(Sportstättenaufstellung!$B73,$B$82:$I$92,3,FALSE))</f>
        <v/>
      </c>
      <c r="Q89" s="218" t="str">
        <f>IF(Sportstättenaufstellung!$B73="","",VLOOKUP(Sportstättenaufstellung!$B73,$B$82:$I$92,4,FALSE))</f>
        <v/>
      </c>
    </row>
    <row r="90" spans="1:21" ht="15" thickBot="1" x14ac:dyDescent="0.4">
      <c r="B90" s="54" t="s">
        <v>8</v>
      </c>
      <c r="C90" s="54"/>
      <c r="D90" s="69"/>
      <c r="E90" s="69" t="s">
        <v>27</v>
      </c>
      <c r="F90" s="80" t="s">
        <v>24</v>
      </c>
      <c r="G90" s="80" t="s">
        <v>25</v>
      </c>
      <c r="H90" s="69" t="s">
        <v>49</v>
      </c>
      <c r="I90" s="69"/>
      <c r="M90" s="218" t="str">
        <f>IF(Sportstättenaufstellung!$B74="","",VLOOKUP(Sportstättenaufstellung!$B74,$B$82:$I$92,7,FALSE))</f>
        <v/>
      </c>
      <c r="N90" s="218" t="str">
        <f>IF(Sportstättenaufstellung!$B74="","",VLOOKUP(Sportstättenaufstellung!$B74,$B$82:$I$92,8,FALSE))</f>
        <v/>
      </c>
      <c r="O90" s="218" t="str">
        <f>IF(Sportstättenaufstellung!$B74="","",VLOOKUP(Sportstättenaufstellung!$B74,$B$82:$I$92,2,FALSE))</f>
        <v/>
      </c>
      <c r="P90" s="218" t="str">
        <f>IF(Sportstättenaufstellung!$B74="","",VLOOKUP(Sportstättenaufstellung!$B74,$B$82:$I$92,3,FALSE))</f>
        <v/>
      </c>
      <c r="Q90" s="218" t="str">
        <f>IF(Sportstättenaufstellung!$B74="","",VLOOKUP(Sportstättenaufstellung!$B74,$B$82:$I$92,4,FALSE))</f>
        <v/>
      </c>
    </row>
    <row r="91" spans="1:21" ht="15" thickBot="1" x14ac:dyDescent="0.4">
      <c r="B91" s="54" t="s">
        <v>9</v>
      </c>
      <c r="C91" s="54" t="s">
        <v>26</v>
      </c>
      <c r="D91" s="69"/>
      <c r="E91" s="69"/>
      <c r="F91" s="80"/>
      <c r="G91" s="80"/>
      <c r="H91" s="69" t="s">
        <v>74</v>
      </c>
      <c r="I91" s="69"/>
      <c r="M91" s="218" t="str">
        <f>IF(Sportstättenaufstellung!$B75="","",VLOOKUP(Sportstättenaufstellung!$B75,$B$82:$I$92,7,FALSE))</f>
        <v/>
      </c>
      <c r="N91" s="218" t="str">
        <f>IF(Sportstättenaufstellung!$B75="","",VLOOKUP(Sportstättenaufstellung!$B75,$B$82:$I$92,8,FALSE))</f>
        <v/>
      </c>
      <c r="O91" s="218" t="str">
        <f>IF(Sportstättenaufstellung!$B75="","",VLOOKUP(Sportstättenaufstellung!$B75,$B$82:$I$92,2,FALSE))</f>
        <v/>
      </c>
      <c r="P91" s="218" t="str">
        <f>IF(Sportstättenaufstellung!$B75="","",VLOOKUP(Sportstättenaufstellung!$B75,$B$82:$I$92,3,FALSE))</f>
        <v/>
      </c>
      <c r="Q91" s="218" t="str">
        <f>IF(Sportstättenaufstellung!$B75="","",VLOOKUP(Sportstättenaufstellung!$B75,$B$82:$I$92,4,FALSE))</f>
        <v/>
      </c>
    </row>
    <row r="92" spans="1:21" ht="15" thickBot="1" x14ac:dyDescent="0.4">
      <c r="B92" s="54" t="s">
        <v>182</v>
      </c>
      <c r="C92" s="54" t="s">
        <v>26</v>
      </c>
      <c r="D92" s="69" t="s">
        <v>71</v>
      </c>
      <c r="E92" s="69" t="s">
        <v>27</v>
      </c>
      <c r="F92" s="80" t="s">
        <v>24</v>
      </c>
      <c r="G92" s="80" t="s">
        <v>25</v>
      </c>
      <c r="H92" s="69"/>
      <c r="I92" s="69"/>
      <c r="M92" s="218" t="str">
        <f>IF(Sportstättenaufstellung!$B76="","",VLOOKUP(Sportstättenaufstellung!$B76,$B$82:$I$92,7,FALSE))</f>
        <v/>
      </c>
      <c r="N92" s="218" t="str">
        <f>IF(Sportstättenaufstellung!$B76="","",VLOOKUP(Sportstättenaufstellung!$B76,$B$82:$I$92,8,FALSE))</f>
        <v/>
      </c>
      <c r="O92" s="218" t="str">
        <f>IF(Sportstättenaufstellung!$B76="","",VLOOKUP(Sportstättenaufstellung!$B76,$B$82:$I$92,2,FALSE))</f>
        <v/>
      </c>
      <c r="P92" s="218" t="str">
        <f>IF(Sportstättenaufstellung!$B76="","",VLOOKUP(Sportstättenaufstellung!$B76,$B$82:$I$92,3,FALSE))</f>
        <v/>
      </c>
      <c r="Q92" s="218" t="str">
        <f>IF(Sportstättenaufstellung!$B76="","",VLOOKUP(Sportstättenaufstellung!$B76,$B$82:$I$92,4,FALSE))</f>
        <v/>
      </c>
    </row>
    <row r="94" spans="1:21" x14ac:dyDescent="0.35">
      <c r="E94" s="47"/>
      <c r="G94" s="47"/>
      <c r="H94" s="26"/>
      <c r="I94" s="47"/>
      <c r="J94" s="48"/>
      <c r="L94" s="47"/>
      <c r="M94" s="49"/>
      <c r="N94" s="26"/>
      <c r="O94" s="49"/>
      <c r="P94" s="49"/>
      <c r="R94" s="47"/>
      <c r="S94" s="49"/>
    </row>
    <row r="95" spans="1:21" ht="15" thickBot="1" x14ac:dyDescent="0.4"/>
    <row r="96" spans="1:21" ht="15" thickBot="1" x14ac:dyDescent="0.4">
      <c r="B96" s="55" t="s">
        <v>11</v>
      </c>
      <c r="C96" s="70" t="s">
        <v>49</v>
      </c>
      <c r="D96" s="70"/>
      <c r="M96" s="219" t="str">
        <f>IF(Sportstättenaufstellung!$B51="","",VLOOKUP(Sportstättenaufstellung!$B51,$B$96:$D$102,2,FALSE))</f>
        <v/>
      </c>
      <c r="N96" s="221" t="str">
        <f>IF(Sportstättenaufstellung!$B51="","",VLOOKUP(Sportstättenaufstellung!$B51,$B$96:$D$102,3,FALSE))</f>
        <v/>
      </c>
    </row>
    <row r="97" spans="2:14" ht="15" thickBot="1" x14ac:dyDescent="0.4">
      <c r="B97" s="56" t="s">
        <v>12</v>
      </c>
      <c r="C97" s="71" t="s">
        <v>73</v>
      </c>
      <c r="D97" s="71"/>
      <c r="M97" s="219" t="str">
        <f>IF(Sportstättenaufstellung!$B52="","",VLOOKUP(Sportstättenaufstellung!$B52,$B$96:$D$102,2,FALSE))</f>
        <v/>
      </c>
      <c r="N97" s="221" t="str">
        <f>IF(Sportstättenaufstellung!$B52="","",VLOOKUP(Sportstättenaufstellung!$B52,$B$96:$D$102,3,FALSE))</f>
        <v/>
      </c>
    </row>
    <row r="98" spans="2:14" ht="15" thickBot="1" x14ac:dyDescent="0.4">
      <c r="B98" s="56" t="s">
        <v>13</v>
      </c>
      <c r="C98" s="70" t="s">
        <v>46</v>
      </c>
      <c r="D98" s="70" t="s">
        <v>47</v>
      </c>
      <c r="M98" s="219" t="str">
        <f>IF(Sportstättenaufstellung!$B53="","",VLOOKUP(Sportstättenaufstellung!$B53,$B$96:$D$102,2,FALSE))</f>
        <v/>
      </c>
      <c r="N98" s="221" t="str">
        <f>IF(Sportstättenaufstellung!$B53="","",VLOOKUP(Sportstättenaufstellung!$B53,$B$96:$D$102,3,FALSE))</f>
        <v/>
      </c>
    </row>
    <row r="99" spans="2:14" ht="15" thickBot="1" x14ac:dyDescent="0.4">
      <c r="B99" s="56" t="s">
        <v>14</v>
      </c>
      <c r="C99" s="71" t="s">
        <v>48</v>
      </c>
      <c r="D99" s="71"/>
      <c r="M99" s="219" t="str">
        <f>IF(Sportstättenaufstellung!$B54="","",VLOOKUP(Sportstättenaufstellung!$B54,$B$96:$D$102,2,FALSE))</f>
        <v/>
      </c>
      <c r="N99" s="221" t="str">
        <f>IF(Sportstättenaufstellung!$B54="","",VLOOKUP(Sportstättenaufstellung!$B54,$B$96:$D$102,3,FALSE))</f>
        <v/>
      </c>
    </row>
    <row r="100" spans="2:14" ht="15" thickBot="1" x14ac:dyDescent="0.4">
      <c r="B100" s="56" t="s">
        <v>15</v>
      </c>
      <c r="C100" s="70" t="s">
        <v>46</v>
      </c>
      <c r="D100" s="70" t="s">
        <v>47</v>
      </c>
      <c r="M100" s="219" t="str">
        <f>IF(Sportstättenaufstellung!$B55="","",VLOOKUP(Sportstättenaufstellung!$B55,$B$96:$D$102,2,FALSE))</f>
        <v/>
      </c>
      <c r="N100" s="221" t="str">
        <f>IF(Sportstättenaufstellung!$B55="","",VLOOKUP(Sportstättenaufstellung!$B55,$B$96:$D$102,3,FALSE))</f>
        <v/>
      </c>
    </row>
    <row r="101" spans="2:14" ht="15" thickBot="1" x14ac:dyDescent="0.4">
      <c r="B101" s="56" t="s">
        <v>16</v>
      </c>
      <c r="C101" s="71" t="s">
        <v>74</v>
      </c>
      <c r="D101" s="71"/>
      <c r="M101" s="219" t="str">
        <f>IF(Sportstättenaufstellung!$B56="","",VLOOKUP(Sportstättenaufstellung!$B56,$B$96:$D$102,2,FALSE))</f>
        <v/>
      </c>
      <c r="N101" s="221" t="str">
        <f>IF(Sportstättenaufstellung!$B56="","",VLOOKUP(Sportstättenaufstellung!$B56,$B$96:$D$102,3,FALSE))</f>
        <v/>
      </c>
    </row>
    <row r="102" spans="2:14" x14ac:dyDescent="0.35">
      <c r="B102" s="56" t="s">
        <v>19</v>
      </c>
      <c r="C102" s="70" t="s">
        <v>46</v>
      </c>
      <c r="D102" s="70" t="s">
        <v>47</v>
      </c>
      <c r="M102" s="219" t="str">
        <f>IF(Sportstättenaufstellung!$B57="","",VLOOKUP(Sportstättenaufstellung!$B57,$B$96:$D$102,2,FALSE))</f>
        <v/>
      </c>
      <c r="N102" s="221" t="str">
        <f>IF(Sportstättenaufstellung!$B57="","",VLOOKUP(Sportstättenaufstellung!$B57,$B$96:$D$102,3,FALSE))</f>
        <v/>
      </c>
    </row>
  </sheetData>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E72A2-F3FB-4E2B-B5BE-109851F1D138}">
  <dimension ref="A1:X453"/>
  <sheetViews>
    <sheetView zoomScale="85" zoomScaleNormal="85" workbookViewId="0">
      <pane ySplit="2" topLeftCell="A3" activePane="bottomLeft" state="frozen"/>
      <selection pane="bottomLeft" activeCell="I28" sqref="I28"/>
    </sheetView>
  </sheetViews>
  <sheetFormatPr baseColWidth="10" defaultColWidth="0" defaultRowHeight="13" outlineLevelRow="2" x14ac:dyDescent="0.3"/>
  <cols>
    <col min="1" max="5" width="11.453125" style="357" customWidth="1"/>
    <col min="6" max="6" width="23" style="357" customWidth="1"/>
    <col min="7" max="7" width="14.54296875" style="362" bestFit="1" customWidth="1"/>
    <col min="8" max="8" width="18.453125" style="360" customWidth="1"/>
    <col min="9" max="9" width="8.81640625" style="361" customWidth="1"/>
    <col min="10" max="10" width="8.453125" style="361" bestFit="1" customWidth="1"/>
    <col min="11" max="11" width="14.81640625" style="360" customWidth="1"/>
    <col min="12" max="12" width="8.81640625" style="361" customWidth="1"/>
    <col min="13" max="13" width="8.453125" style="361" bestFit="1" customWidth="1"/>
    <col min="14" max="14" width="14.453125" style="360" customWidth="1"/>
    <col min="15" max="15" width="15.54296875" style="360" customWidth="1"/>
    <col min="16" max="16" width="42" style="359" bestFit="1" customWidth="1"/>
    <col min="17" max="17" width="44" style="358" bestFit="1" customWidth="1"/>
    <col min="18" max="18" width="19.81640625" style="357" bestFit="1" customWidth="1"/>
    <col min="19" max="19" width="11.7265625" style="357" hidden="1"/>
    <col min="20" max="20" width="14.1796875" style="357" hidden="1"/>
    <col min="21" max="21" width="11.453125" style="357" hidden="1"/>
    <col min="22" max="22" width="42.1796875" style="357" hidden="1"/>
    <col min="23" max="24" width="0" style="357" hidden="1"/>
    <col min="25" max="16384" width="11.453125" style="357" hidden="1"/>
  </cols>
  <sheetData>
    <row r="1" spans="1:24" ht="15" thickBot="1" x14ac:dyDescent="0.4">
      <c r="A1" s="441" t="s">
        <v>594</v>
      </c>
      <c r="B1" s="438" t="s">
        <v>256</v>
      </c>
      <c r="C1" s="438" t="s">
        <v>593</v>
      </c>
      <c r="D1" s="429"/>
      <c r="E1" s="438" t="s">
        <v>26</v>
      </c>
      <c r="F1" s="438" t="s">
        <v>592</v>
      </c>
      <c r="G1" s="438" t="s">
        <v>27</v>
      </c>
      <c r="H1" s="438" t="s">
        <v>555</v>
      </c>
      <c r="I1" s="438" t="s">
        <v>9</v>
      </c>
      <c r="J1" s="429"/>
      <c r="K1" s="438" t="s">
        <v>591</v>
      </c>
      <c r="L1" s="438" t="s">
        <v>9</v>
      </c>
      <c r="M1" s="429"/>
      <c r="N1" s="438" t="s">
        <v>590</v>
      </c>
      <c r="O1" s="440"/>
      <c r="P1" s="438" t="s">
        <v>589</v>
      </c>
      <c r="Q1" s="439" t="s">
        <v>588</v>
      </c>
      <c r="R1" s="438" t="s">
        <v>587</v>
      </c>
    </row>
    <row r="2" spans="1:24" ht="43.5" customHeight="1" x14ac:dyDescent="0.3">
      <c r="A2" s="370" t="s">
        <v>586</v>
      </c>
      <c r="B2" s="375"/>
      <c r="C2" s="375"/>
      <c r="D2" s="375"/>
      <c r="E2" s="375"/>
      <c r="F2" s="375"/>
      <c r="G2" s="437">
        <v>44769</v>
      </c>
      <c r="H2" s="436" t="s">
        <v>585</v>
      </c>
      <c r="I2" s="634" t="s">
        <v>595</v>
      </c>
      <c r="J2" s="635"/>
      <c r="K2" s="435" t="s">
        <v>596</v>
      </c>
      <c r="L2" s="634" t="s">
        <v>597</v>
      </c>
      <c r="M2" s="635"/>
      <c r="N2" s="434" t="s">
        <v>598</v>
      </c>
      <c r="O2" s="433"/>
      <c r="P2" s="432" t="s">
        <v>584</v>
      </c>
      <c r="U2" s="357" t="s">
        <v>583</v>
      </c>
    </row>
    <row r="3" spans="1:24" x14ac:dyDescent="0.3">
      <c r="H3" s="382"/>
      <c r="I3" s="385"/>
      <c r="J3" s="384"/>
      <c r="K3" s="383"/>
      <c r="L3" s="385"/>
      <c r="M3" s="384"/>
      <c r="N3" s="383"/>
      <c r="O3" s="382"/>
      <c r="U3" s="429" t="s">
        <v>582</v>
      </c>
      <c r="V3" s="431">
        <v>44774</v>
      </c>
    </row>
    <row r="4" spans="1:24" x14ac:dyDescent="0.3">
      <c r="H4" s="382"/>
      <c r="I4" s="385"/>
      <c r="J4" s="384"/>
      <c r="K4" s="383"/>
      <c r="L4" s="385"/>
      <c r="M4" s="384"/>
      <c r="N4" s="383"/>
      <c r="O4" s="382"/>
      <c r="U4" s="357" t="s">
        <v>581</v>
      </c>
      <c r="V4" s="357" t="s">
        <v>580</v>
      </c>
    </row>
    <row r="5" spans="1:24" x14ac:dyDescent="0.3">
      <c r="A5" s="378" t="s">
        <v>579</v>
      </c>
      <c r="B5" s="375"/>
      <c r="C5" s="375"/>
      <c r="D5" s="375"/>
      <c r="E5" s="375"/>
      <c r="F5" s="375"/>
      <c r="G5" s="374"/>
      <c r="H5" s="379"/>
      <c r="I5" s="400"/>
      <c r="J5" s="399"/>
      <c r="K5" s="380"/>
      <c r="L5" s="400"/>
      <c r="M5" s="399"/>
      <c r="N5" s="380"/>
      <c r="O5" s="379"/>
      <c r="P5" s="369"/>
    </row>
    <row r="6" spans="1:24" outlineLevel="1" x14ac:dyDescent="0.3">
      <c r="A6" s="375" t="s">
        <v>578</v>
      </c>
      <c r="B6" s="375"/>
      <c r="C6" s="375"/>
      <c r="D6" s="375"/>
      <c r="E6" s="375"/>
      <c r="F6" s="375"/>
      <c r="G6" s="374"/>
      <c r="H6" s="379"/>
      <c r="I6" s="400"/>
      <c r="J6" s="399"/>
      <c r="K6" s="380"/>
      <c r="L6" s="400"/>
      <c r="M6" s="399"/>
      <c r="N6" s="380"/>
      <c r="O6" s="379"/>
      <c r="P6" s="369"/>
      <c r="T6" s="430"/>
      <c r="W6" s="398" t="s">
        <v>577</v>
      </c>
    </row>
    <row r="7" spans="1:24" ht="14.5" outlineLevel="1" x14ac:dyDescent="0.35">
      <c r="A7" s="375" t="s">
        <v>576</v>
      </c>
      <c r="B7" s="375"/>
      <c r="C7" s="375"/>
      <c r="D7" s="375"/>
      <c r="E7" s="375"/>
      <c r="F7" s="375"/>
      <c r="G7" s="374"/>
      <c r="H7" s="379"/>
      <c r="I7" s="400"/>
      <c r="J7" s="399"/>
      <c r="K7" s="380"/>
      <c r="L7" s="400"/>
      <c r="M7" s="399"/>
      <c r="N7" s="380"/>
      <c r="O7" s="379"/>
      <c r="P7" s="369"/>
      <c r="T7" s="413"/>
      <c r="U7" s="412"/>
      <c r="V7" s="414">
        <v>48.28</v>
      </c>
      <c r="W7" s="357" t="s">
        <v>575</v>
      </c>
      <c r="X7" s="429" t="s">
        <v>574</v>
      </c>
    </row>
    <row r="8" spans="1:24" ht="14.5" outlineLevel="1" collapsed="1" x14ac:dyDescent="0.35">
      <c r="A8" s="370" t="s">
        <v>573</v>
      </c>
      <c r="B8" s="375"/>
      <c r="C8" s="375"/>
      <c r="D8" s="375"/>
      <c r="E8" s="375"/>
      <c r="F8" s="375"/>
      <c r="G8" s="374"/>
      <c r="H8" s="379">
        <v>12.15</v>
      </c>
      <c r="I8" s="400"/>
      <c r="J8" s="399"/>
      <c r="K8" s="380"/>
      <c r="L8" s="400"/>
      <c r="M8" s="399"/>
      <c r="N8" s="380"/>
      <c r="O8" s="379"/>
      <c r="P8" s="369"/>
      <c r="T8" s="413"/>
      <c r="U8" s="412"/>
      <c r="V8" s="414">
        <v>123.65</v>
      </c>
      <c r="W8" s="357" t="s">
        <v>572</v>
      </c>
      <c r="X8" s="357" t="s">
        <v>571</v>
      </c>
    </row>
    <row r="9" spans="1:24" ht="14.5" outlineLevel="1" x14ac:dyDescent="0.35">
      <c r="A9" s="370" t="s">
        <v>570</v>
      </c>
      <c r="B9" s="375"/>
      <c r="C9" s="375"/>
      <c r="D9" s="375"/>
      <c r="E9" s="375"/>
      <c r="F9" s="375"/>
      <c r="G9" s="374"/>
      <c r="H9" s="379">
        <v>21.96</v>
      </c>
      <c r="I9" s="400"/>
      <c r="J9" s="399"/>
      <c r="K9" s="380"/>
      <c r="L9" s="400"/>
      <c r="M9" s="399"/>
      <c r="N9" s="380"/>
      <c r="O9" s="379"/>
      <c r="P9" s="369"/>
      <c r="T9" s="413"/>
      <c r="U9" s="412"/>
      <c r="V9" s="414">
        <v>148.38999999999999</v>
      </c>
      <c r="W9" s="357" t="s">
        <v>569</v>
      </c>
      <c r="X9" s="357" t="s">
        <v>568</v>
      </c>
    </row>
    <row r="10" spans="1:24" ht="14.5" outlineLevel="1" x14ac:dyDescent="0.35">
      <c r="A10" s="375"/>
      <c r="B10" s="375"/>
      <c r="C10" s="375"/>
      <c r="D10" s="375"/>
      <c r="E10" s="375"/>
      <c r="F10" s="375"/>
      <c r="G10" s="374"/>
      <c r="H10" s="379"/>
      <c r="I10" s="400"/>
      <c r="J10" s="399"/>
      <c r="K10" s="380"/>
      <c r="L10" s="400"/>
      <c r="M10" s="399"/>
      <c r="N10" s="380"/>
      <c r="O10" s="379"/>
      <c r="P10" s="369"/>
      <c r="T10" s="413"/>
      <c r="U10" s="412"/>
      <c r="V10" s="414">
        <v>32757.18</v>
      </c>
      <c r="W10" s="357" t="s">
        <v>27</v>
      </c>
      <c r="X10" s="357" t="s">
        <v>567</v>
      </c>
    </row>
    <row r="11" spans="1:24" ht="14.5" outlineLevel="1" x14ac:dyDescent="0.35">
      <c r="A11" s="376" t="s">
        <v>292</v>
      </c>
      <c r="B11" s="375"/>
      <c r="C11" s="375"/>
      <c r="D11" s="375"/>
      <c r="E11" s="375"/>
      <c r="F11" s="375"/>
      <c r="G11" s="374"/>
      <c r="H11" s="379"/>
      <c r="I11" s="400"/>
      <c r="J11" s="399"/>
      <c r="K11" s="380"/>
      <c r="L11" s="400"/>
      <c r="M11" s="399"/>
      <c r="N11" s="380"/>
      <c r="O11" s="379"/>
      <c r="P11" s="369"/>
      <c r="T11" s="413"/>
      <c r="U11" s="412"/>
      <c r="V11" s="414">
        <v>447.76</v>
      </c>
      <c r="W11" s="357" t="s">
        <v>71</v>
      </c>
      <c r="X11" s="357" t="s">
        <v>566</v>
      </c>
    </row>
    <row r="12" spans="1:24" ht="14.5" outlineLevel="1" x14ac:dyDescent="0.35">
      <c r="A12" s="375" t="s">
        <v>565</v>
      </c>
      <c r="B12" s="375"/>
      <c r="C12" s="375"/>
      <c r="D12" s="375"/>
      <c r="E12" s="375"/>
      <c r="F12" s="375"/>
      <c r="G12" s="374"/>
      <c r="H12" s="379"/>
      <c r="I12" s="400"/>
      <c r="J12" s="399"/>
      <c r="K12" s="380"/>
      <c r="L12" s="400"/>
      <c r="M12" s="399"/>
      <c r="N12" s="380"/>
      <c r="O12" s="379"/>
      <c r="P12" s="369"/>
      <c r="T12" s="413"/>
      <c r="U12" s="412"/>
      <c r="V12" s="414">
        <v>341.81</v>
      </c>
      <c r="W12" s="357" t="s">
        <v>564</v>
      </c>
      <c r="X12" s="357" t="s">
        <v>563</v>
      </c>
    </row>
    <row r="13" spans="1:24" ht="14.5" outlineLevel="1" x14ac:dyDescent="0.35">
      <c r="A13" s="375" t="s">
        <v>562</v>
      </c>
      <c r="B13" s="375"/>
      <c r="C13" s="375"/>
      <c r="D13" s="375"/>
      <c r="E13" s="375"/>
      <c r="F13" s="375"/>
      <c r="G13" s="374"/>
      <c r="H13" s="379"/>
      <c r="I13" s="400"/>
      <c r="J13" s="399"/>
      <c r="K13" s="380"/>
      <c r="L13" s="400"/>
      <c r="M13" s="399"/>
      <c r="N13" s="380"/>
      <c r="O13" s="379"/>
      <c r="P13" s="369"/>
      <c r="T13" s="413"/>
      <c r="U13" s="412"/>
      <c r="V13" s="414">
        <v>181.99</v>
      </c>
      <c r="W13" s="357" t="s">
        <v>561</v>
      </c>
      <c r="X13" s="357" t="s">
        <v>560</v>
      </c>
    </row>
    <row r="14" spans="1:24" ht="14.5" outlineLevel="1" x14ac:dyDescent="0.35">
      <c r="A14" s="375" t="s">
        <v>559</v>
      </c>
      <c r="B14" s="375"/>
      <c r="C14" s="375"/>
      <c r="D14" s="375"/>
      <c r="E14" s="375"/>
      <c r="F14" s="375"/>
      <c r="G14" s="374"/>
      <c r="H14" s="379"/>
      <c r="I14" s="400"/>
      <c r="J14" s="399"/>
      <c r="K14" s="380"/>
      <c r="L14" s="400"/>
      <c r="M14" s="399"/>
      <c r="N14" s="380"/>
      <c r="O14" s="379"/>
      <c r="P14" s="369"/>
      <c r="T14" s="413"/>
      <c r="U14" s="412"/>
      <c r="V14" s="414">
        <v>0</v>
      </c>
      <c r="X14" s="357" t="s">
        <v>558</v>
      </c>
    </row>
    <row r="15" spans="1:24" ht="14.5" outlineLevel="1" x14ac:dyDescent="0.35">
      <c r="A15" s="375" t="s">
        <v>557</v>
      </c>
      <c r="B15" s="375"/>
      <c r="C15" s="375"/>
      <c r="D15" s="375"/>
      <c r="E15" s="375"/>
      <c r="F15" s="375"/>
      <c r="G15" s="374"/>
      <c r="H15" s="379"/>
      <c r="I15" s="400"/>
      <c r="J15" s="399"/>
      <c r="K15" s="380"/>
      <c r="L15" s="400"/>
      <c r="M15" s="399"/>
      <c r="N15" s="380"/>
      <c r="O15" s="379"/>
      <c r="P15" s="369"/>
      <c r="T15" s="413"/>
      <c r="U15" s="412"/>
      <c r="V15" s="414">
        <v>0</v>
      </c>
      <c r="X15" s="357" t="s">
        <v>556</v>
      </c>
    </row>
    <row r="16" spans="1:24" ht="14.5" x14ac:dyDescent="0.35">
      <c r="H16" s="382"/>
      <c r="I16" s="385"/>
      <c r="J16" s="384"/>
      <c r="K16" s="383"/>
      <c r="L16" s="385"/>
      <c r="M16" s="384"/>
      <c r="N16" s="383"/>
      <c r="O16" s="382"/>
      <c r="T16" s="413"/>
      <c r="U16" s="412"/>
      <c r="V16" s="414">
        <v>45570.49</v>
      </c>
      <c r="W16" s="357" t="s">
        <v>555</v>
      </c>
      <c r="X16" s="357" t="s">
        <v>554</v>
      </c>
    </row>
    <row r="17" spans="1:24" ht="14.5" x14ac:dyDescent="0.35">
      <c r="A17" s="378" t="s">
        <v>553</v>
      </c>
      <c r="B17" s="375"/>
      <c r="C17" s="375"/>
      <c r="D17" s="375"/>
      <c r="E17" s="375"/>
      <c r="F17" s="375"/>
      <c r="G17" s="374"/>
      <c r="H17" s="379"/>
      <c r="I17" s="400"/>
      <c r="J17" s="399"/>
      <c r="K17" s="380"/>
      <c r="L17" s="400"/>
      <c r="M17" s="399"/>
      <c r="N17" s="380"/>
      <c r="O17" s="379"/>
      <c r="P17" s="369"/>
      <c r="T17" s="413"/>
      <c r="U17" s="412"/>
      <c r="V17" s="414">
        <v>96.79</v>
      </c>
      <c r="W17" s="357" t="s">
        <v>552</v>
      </c>
      <c r="X17" s="357" t="s">
        <v>551</v>
      </c>
    </row>
    <row r="18" spans="1:24" ht="14.5" outlineLevel="1" x14ac:dyDescent="0.35">
      <c r="A18" s="375" t="s">
        <v>550</v>
      </c>
      <c r="B18" s="375"/>
      <c r="C18" s="375"/>
      <c r="D18" s="375"/>
      <c r="E18" s="375"/>
      <c r="F18" s="375"/>
      <c r="G18" s="374"/>
      <c r="H18" s="425">
        <v>0.16</v>
      </c>
      <c r="I18" s="428"/>
      <c r="J18" s="427"/>
      <c r="K18" s="426"/>
      <c r="L18" s="428"/>
      <c r="M18" s="427"/>
      <c r="N18" s="426"/>
      <c r="O18" s="425"/>
      <c r="P18" s="369"/>
      <c r="T18" s="413"/>
      <c r="U18" s="412"/>
      <c r="V18" s="414">
        <v>28104.98</v>
      </c>
      <c r="W18" s="357" t="s">
        <v>549</v>
      </c>
      <c r="X18" s="357" t="s">
        <v>446</v>
      </c>
    </row>
    <row r="19" spans="1:24" ht="14.5" outlineLevel="1" x14ac:dyDescent="0.35">
      <c r="A19" s="375" t="s">
        <v>548</v>
      </c>
      <c r="B19" s="375"/>
      <c r="C19" s="375"/>
      <c r="D19" s="375"/>
      <c r="E19" s="375"/>
      <c r="F19" s="375"/>
      <c r="G19" s="374"/>
      <c r="H19" s="379"/>
      <c r="I19" s="400"/>
      <c r="J19" s="399"/>
      <c r="K19" s="380"/>
      <c r="L19" s="400"/>
      <c r="M19" s="399"/>
      <c r="N19" s="380"/>
      <c r="O19" s="379"/>
      <c r="P19" s="369"/>
      <c r="R19" s="424"/>
      <c r="S19" s="424"/>
      <c r="T19" s="413"/>
      <c r="U19" s="412"/>
      <c r="V19" s="414">
        <v>52.48</v>
      </c>
      <c r="W19" s="357" t="s">
        <v>547</v>
      </c>
      <c r="X19" s="357" t="s">
        <v>546</v>
      </c>
    </row>
    <row r="20" spans="1:24" ht="14.5" outlineLevel="1" x14ac:dyDescent="0.35">
      <c r="A20" s="375" t="s">
        <v>545</v>
      </c>
      <c r="B20" s="375"/>
      <c r="C20" s="375"/>
      <c r="D20" s="375"/>
      <c r="E20" s="375"/>
      <c r="F20" s="375"/>
      <c r="G20" s="374"/>
      <c r="H20" s="379"/>
      <c r="I20" s="400"/>
      <c r="J20" s="399"/>
      <c r="K20" s="380"/>
      <c r="L20" s="400"/>
      <c r="M20" s="399"/>
      <c r="N20" s="380"/>
      <c r="O20" s="379"/>
      <c r="P20" s="369"/>
      <c r="S20" s="423"/>
      <c r="T20" s="413"/>
      <c r="U20" s="412"/>
      <c r="V20" s="414">
        <v>82.61</v>
      </c>
      <c r="W20" s="357" t="s">
        <v>544</v>
      </c>
      <c r="X20" s="357" t="s">
        <v>543</v>
      </c>
    </row>
    <row r="21" spans="1:24" ht="14.5" outlineLevel="1" x14ac:dyDescent="0.35">
      <c r="A21" s="375" t="s">
        <v>542</v>
      </c>
      <c r="B21" s="375"/>
      <c r="C21" s="375"/>
      <c r="D21" s="375"/>
      <c r="E21" s="377"/>
      <c r="F21" s="377"/>
      <c r="G21" s="422"/>
      <c r="H21" s="379"/>
      <c r="I21" s="400"/>
      <c r="J21" s="399"/>
      <c r="K21" s="380"/>
      <c r="L21" s="400"/>
      <c r="M21" s="399"/>
      <c r="N21" s="380"/>
      <c r="O21" s="379"/>
      <c r="P21" s="369"/>
      <c r="T21" s="413"/>
      <c r="U21" s="412"/>
      <c r="V21" s="414">
        <v>22774.67</v>
      </c>
      <c r="W21" s="357" t="s">
        <v>541</v>
      </c>
      <c r="X21" s="357" t="s">
        <v>540</v>
      </c>
    </row>
    <row r="22" spans="1:24" ht="14.5" x14ac:dyDescent="0.35">
      <c r="H22" s="382"/>
      <c r="I22" s="385"/>
      <c r="J22" s="384"/>
      <c r="K22" s="383"/>
      <c r="L22" s="385"/>
      <c r="M22" s="384"/>
      <c r="N22" s="383"/>
      <c r="O22" s="640"/>
      <c r="P22" s="641"/>
      <c r="Q22" s="632"/>
      <c r="T22" s="413"/>
      <c r="U22" s="412"/>
      <c r="V22" s="414">
        <v>14669.52</v>
      </c>
      <c r="W22" s="357" t="s">
        <v>539</v>
      </c>
      <c r="X22" s="357" t="s">
        <v>538</v>
      </c>
    </row>
    <row r="23" spans="1:24" ht="14.5" x14ac:dyDescent="0.35">
      <c r="A23" s="398" t="s">
        <v>537</v>
      </c>
      <c r="H23" s="382"/>
      <c r="I23" s="385"/>
      <c r="J23" s="384"/>
      <c r="K23" s="383"/>
      <c r="L23" s="385"/>
      <c r="M23" s="384"/>
      <c r="N23" s="383"/>
      <c r="O23" s="640"/>
      <c r="P23" s="641"/>
      <c r="Q23" s="632"/>
      <c r="T23" s="413"/>
      <c r="U23" s="412"/>
      <c r="V23" s="414">
        <v>7334.76</v>
      </c>
      <c r="W23" s="357" t="s">
        <v>536</v>
      </c>
      <c r="X23" s="357" t="s">
        <v>535</v>
      </c>
    </row>
    <row r="24" spans="1:24" ht="14.5" x14ac:dyDescent="0.35">
      <c r="H24" s="382"/>
      <c r="I24" s="385"/>
      <c r="J24" s="384"/>
      <c r="K24" s="383"/>
      <c r="L24" s="385"/>
      <c r="M24" s="384"/>
      <c r="N24" s="383"/>
      <c r="O24" s="640"/>
      <c r="P24" s="641"/>
      <c r="Q24" s="632"/>
      <c r="T24" s="413"/>
      <c r="U24" s="412"/>
      <c r="V24" s="414">
        <v>0</v>
      </c>
      <c r="X24" s="357" t="s">
        <v>534</v>
      </c>
    </row>
    <row r="25" spans="1:24" ht="14.5" x14ac:dyDescent="0.35">
      <c r="A25" s="398" t="s">
        <v>533</v>
      </c>
      <c r="H25" s="382"/>
      <c r="I25" s="385"/>
      <c r="J25" s="384"/>
      <c r="K25" s="383"/>
      <c r="L25" s="385"/>
      <c r="M25" s="384"/>
      <c r="N25" s="383"/>
      <c r="O25" s="640"/>
      <c r="P25" s="641"/>
      <c r="Q25" s="632"/>
      <c r="T25" s="413"/>
      <c r="U25" s="412"/>
      <c r="V25" s="414">
        <v>3758.81</v>
      </c>
      <c r="W25" s="375" t="s">
        <v>128</v>
      </c>
      <c r="X25" s="357" t="s">
        <v>532</v>
      </c>
    </row>
    <row r="26" spans="1:24" ht="14.5" x14ac:dyDescent="0.35">
      <c r="H26" s="382"/>
      <c r="I26" s="385"/>
      <c r="J26" s="384"/>
      <c r="K26" s="383"/>
      <c r="L26" s="385"/>
      <c r="M26" s="384"/>
      <c r="N26" s="383"/>
      <c r="O26" s="640"/>
      <c r="P26" s="641"/>
      <c r="Q26" s="632"/>
      <c r="T26" s="413"/>
      <c r="U26" s="412"/>
      <c r="V26" s="414">
        <v>0</v>
      </c>
      <c r="X26" s="357" t="s">
        <v>531</v>
      </c>
    </row>
    <row r="27" spans="1:24" ht="14.5" outlineLevel="1" x14ac:dyDescent="0.35">
      <c r="A27" s="370" t="s">
        <v>530</v>
      </c>
      <c r="B27" s="375"/>
      <c r="C27" s="375"/>
      <c r="D27" s="375"/>
      <c r="E27" s="375"/>
      <c r="F27" s="375"/>
      <c r="G27" s="374"/>
      <c r="H27" s="379"/>
      <c r="I27" s="405" t="s">
        <v>46</v>
      </c>
      <c r="J27" s="408" t="s">
        <v>47</v>
      </c>
      <c r="K27" s="380"/>
      <c r="L27" s="405" t="s">
        <v>46</v>
      </c>
      <c r="M27" s="408" t="s">
        <v>47</v>
      </c>
      <c r="N27" s="380"/>
      <c r="O27" s="379"/>
      <c r="P27" s="369"/>
      <c r="Q27" s="632"/>
      <c r="T27" s="413"/>
      <c r="U27" s="412"/>
      <c r="V27" s="414">
        <v>0</v>
      </c>
      <c r="X27" s="357" t="s">
        <v>529</v>
      </c>
    </row>
    <row r="28" spans="1:24" ht="14.5" outlineLevel="1" x14ac:dyDescent="0.35">
      <c r="A28" s="375" t="s">
        <v>484</v>
      </c>
      <c r="B28" s="375"/>
      <c r="C28" s="375"/>
      <c r="D28" s="375"/>
      <c r="E28" s="375"/>
      <c r="F28" s="375"/>
      <c r="G28" s="374" t="str">
        <f>W7</f>
        <v>Rasen</v>
      </c>
      <c r="H28" s="379">
        <f>ROUND((Rasen),2)</f>
        <v>48.28</v>
      </c>
      <c r="I28" s="421"/>
      <c r="J28" s="420"/>
      <c r="K28" s="404">
        <f>$I28*$J28*$H28</f>
        <v>0</v>
      </c>
      <c r="L28" s="421"/>
      <c r="M28" s="420"/>
      <c r="N28" s="404">
        <f>$L$28*$M$28*$H$28</f>
        <v>0</v>
      </c>
      <c r="O28" s="403" t="s">
        <v>282</v>
      </c>
      <c r="P28" s="369"/>
      <c r="Q28" s="381"/>
      <c r="T28" s="413"/>
      <c r="U28" s="412"/>
      <c r="V28" s="414">
        <v>0</v>
      </c>
      <c r="X28" s="357" t="s">
        <v>528</v>
      </c>
    </row>
    <row r="29" spans="1:24" ht="14.5" outlineLevel="1" x14ac:dyDescent="0.35">
      <c r="A29" s="375"/>
      <c r="B29" s="375"/>
      <c r="C29" s="375"/>
      <c r="D29" s="375"/>
      <c r="E29" s="375"/>
      <c r="F29" s="375"/>
      <c r="G29" s="374"/>
      <c r="H29" s="379"/>
      <c r="I29" s="400"/>
      <c r="J29" s="399"/>
      <c r="K29" s="389">
        <f>K28/119*19*-[5]Bewertung!$G$65</f>
        <v>0</v>
      </c>
      <c r="L29" s="400"/>
      <c r="M29" s="399"/>
      <c r="N29" s="389">
        <f>N28/119*19*-[5]Bewertung!$G$66</f>
        <v>0</v>
      </c>
      <c r="O29" s="388" t="s">
        <v>281</v>
      </c>
      <c r="P29" s="369"/>
      <c r="Q29" s="381"/>
      <c r="T29" s="413"/>
      <c r="U29" s="412"/>
      <c r="V29" s="414">
        <v>0</v>
      </c>
      <c r="X29" s="357" t="s">
        <v>527</v>
      </c>
    </row>
    <row r="30" spans="1:24" ht="14.5" outlineLevel="1" x14ac:dyDescent="0.35">
      <c r="A30" s="376" t="s">
        <v>292</v>
      </c>
      <c r="B30" s="375"/>
      <c r="C30" s="375"/>
      <c r="D30" s="375"/>
      <c r="E30" s="375"/>
      <c r="F30" s="375"/>
      <c r="G30" s="403"/>
      <c r="H30" s="403"/>
      <c r="I30" s="419"/>
      <c r="J30" s="418"/>
      <c r="K30" s="404">
        <f>SUM(K28:K29)</f>
        <v>0</v>
      </c>
      <c r="L30" s="419"/>
      <c r="M30" s="418"/>
      <c r="N30" s="404">
        <f>SUM(N28:N29)</f>
        <v>0</v>
      </c>
      <c r="O30" s="403" t="s">
        <v>280</v>
      </c>
      <c r="P30" s="417"/>
      <c r="Q30" s="416"/>
      <c r="T30" s="413"/>
      <c r="U30" s="412"/>
      <c r="V30" s="414">
        <v>618781.47</v>
      </c>
      <c r="W30" s="357" t="s">
        <v>526</v>
      </c>
      <c r="X30" s="357" t="s">
        <v>383</v>
      </c>
    </row>
    <row r="31" spans="1:24" ht="14.5" outlineLevel="1" x14ac:dyDescent="0.35">
      <c r="A31" s="375"/>
      <c r="B31" s="375"/>
      <c r="C31" s="375"/>
      <c r="D31" s="375"/>
      <c r="E31" s="375"/>
      <c r="F31" s="375"/>
      <c r="G31" s="374"/>
      <c r="H31" s="379"/>
      <c r="I31" s="400"/>
      <c r="J31" s="399"/>
      <c r="K31" s="389">
        <f>IF([5]Bewertung!$J$180=0,0,K30*$H$18)</f>
        <v>0</v>
      </c>
      <c r="L31" s="400"/>
      <c r="M31" s="399"/>
      <c r="N31" s="389">
        <f>IF([5]Bewertung!$J$217=0,0,N30*$H$18)</f>
        <v>0</v>
      </c>
      <c r="O31" s="388" t="s">
        <v>279</v>
      </c>
      <c r="P31" s="369"/>
      <c r="Q31" s="381"/>
      <c r="T31" s="413"/>
      <c r="U31" s="412"/>
      <c r="V31" s="414">
        <v>1165963.44</v>
      </c>
      <c r="W31" s="357" t="s">
        <v>525</v>
      </c>
      <c r="X31" s="357" t="s">
        <v>524</v>
      </c>
    </row>
    <row r="32" spans="1:24" ht="14.5" outlineLevel="1" x14ac:dyDescent="0.35">
      <c r="A32" s="377" t="s">
        <v>476</v>
      </c>
      <c r="B32" s="375"/>
      <c r="C32" s="375"/>
      <c r="D32" s="375"/>
      <c r="E32" s="377"/>
      <c r="F32" s="375"/>
      <c r="G32" s="374"/>
      <c r="H32" s="379"/>
      <c r="I32" s="400"/>
      <c r="J32" s="399"/>
      <c r="K32" s="380">
        <f>SUM(K30:K31)</f>
        <v>0</v>
      </c>
      <c r="L32" s="400"/>
      <c r="M32" s="399"/>
      <c r="N32" s="380">
        <f>SUM(N30:N31)</f>
        <v>0</v>
      </c>
      <c r="O32" s="379" t="s">
        <v>154</v>
      </c>
      <c r="P32" s="369"/>
      <c r="Q32" s="381"/>
      <c r="T32" s="413"/>
      <c r="U32" s="412"/>
      <c r="V32" s="414">
        <v>1718238.26</v>
      </c>
      <c r="W32" s="357" t="s">
        <v>523</v>
      </c>
      <c r="X32" s="357" t="s">
        <v>381</v>
      </c>
    </row>
    <row r="33" spans="1:24" ht="14.5" outlineLevel="1" x14ac:dyDescent="0.35">
      <c r="H33" s="382"/>
      <c r="I33" s="385"/>
      <c r="J33" s="384"/>
      <c r="K33" s="383"/>
      <c r="L33" s="385"/>
      <c r="M33" s="384"/>
      <c r="N33" s="383"/>
      <c r="O33" s="382"/>
      <c r="Q33" s="381"/>
      <c r="T33" s="413"/>
      <c r="U33" s="412"/>
      <c r="V33" s="414">
        <v>0</v>
      </c>
      <c r="X33" s="357" t="s">
        <v>522</v>
      </c>
    </row>
    <row r="34" spans="1:24" ht="14.5" outlineLevel="1" x14ac:dyDescent="0.35">
      <c r="H34" s="382"/>
      <c r="I34" s="385"/>
      <c r="J34" s="384"/>
      <c r="K34" s="383"/>
      <c r="L34" s="385"/>
      <c r="M34" s="384"/>
      <c r="N34" s="383"/>
      <c r="O34" s="382"/>
      <c r="Q34" s="381"/>
      <c r="T34" s="413"/>
      <c r="U34" s="412"/>
      <c r="V34" s="414">
        <v>377.23</v>
      </c>
      <c r="W34" s="357" t="s">
        <v>13</v>
      </c>
      <c r="X34" s="357" t="s">
        <v>521</v>
      </c>
    </row>
    <row r="35" spans="1:24" ht="14.5" outlineLevel="1" x14ac:dyDescent="0.35">
      <c r="A35" s="360" t="s">
        <v>520</v>
      </c>
      <c r="H35" s="382"/>
      <c r="I35" s="405" t="s">
        <v>46</v>
      </c>
      <c r="J35" s="408" t="s">
        <v>47</v>
      </c>
      <c r="K35" s="383"/>
      <c r="L35" s="405" t="s">
        <v>46</v>
      </c>
      <c r="M35" s="408" t="s">
        <v>47</v>
      </c>
      <c r="N35" s="383"/>
      <c r="O35" s="382"/>
      <c r="Q35" s="381"/>
      <c r="T35" s="413"/>
      <c r="U35" s="412"/>
      <c r="V35" s="414">
        <v>788.78</v>
      </c>
      <c r="W35" s="357" t="s">
        <v>519</v>
      </c>
      <c r="X35" s="357" t="s">
        <v>518</v>
      </c>
    </row>
    <row r="36" spans="1:24" ht="14.5" outlineLevel="1" x14ac:dyDescent="0.35">
      <c r="A36" s="357" t="s">
        <v>484</v>
      </c>
      <c r="G36" s="362" t="str">
        <f>W8</f>
        <v>KURA</v>
      </c>
      <c r="H36" s="382">
        <f>ROUND((KURA),2)</f>
        <v>123.65</v>
      </c>
      <c r="I36" s="394"/>
      <c r="J36" s="406"/>
      <c r="K36" s="391">
        <f>$I36*$J36*$H36</f>
        <v>0</v>
      </c>
      <c r="L36" s="394"/>
      <c r="M36" s="406"/>
      <c r="N36" s="391">
        <f>L36*M36*H36</f>
        <v>0</v>
      </c>
      <c r="O36" s="390" t="s">
        <v>282</v>
      </c>
      <c r="P36" s="359" t="s">
        <v>483</v>
      </c>
      <c r="Q36" s="381"/>
      <c r="R36" s="415"/>
      <c r="T36" s="413"/>
      <c r="U36" s="412"/>
      <c r="V36" s="414">
        <v>175.39</v>
      </c>
      <c r="W36" s="357" t="s">
        <v>517</v>
      </c>
      <c r="X36" s="357" t="s">
        <v>516</v>
      </c>
    </row>
    <row r="37" spans="1:24" ht="14.5" outlineLevel="1" x14ac:dyDescent="0.35">
      <c r="H37" s="382"/>
      <c r="I37" s="385"/>
      <c r="J37" s="384"/>
      <c r="K37" s="393">
        <f>K36/119*19*-[5]Bewertung!$G$65</f>
        <v>0</v>
      </c>
      <c r="L37" s="385"/>
      <c r="M37" s="384"/>
      <c r="N37" s="393">
        <f>N36/119*19*-[5]Bewertung!$G$66</f>
        <v>0</v>
      </c>
      <c r="O37" s="392" t="s">
        <v>281</v>
      </c>
      <c r="P37" s="359" t="s">
        <v>515</v>
      </c>
      <c r="Q37" s="381"/>
      <c r="R37" s="415"/>
      <c r="T37" s="413"/>
      <c r="U37" s="412"/>
      <c r="V37" s="414">
        <v>788.78</v>
      </c>
      <c r="W37" s="357" t="s">
        <v>514</v>
      </c>
      <c r="X37" s="357" t="s">
        <v>513</v>
      </c>
    </row>
    <row r="38" spans="1:24" ht="14.5" outlineLevel="1" x14ac:dyDescent="0.35">
      <c r="A38" s="402" t="s">
        <v>292</v>
      </c>
      <c r="H38" s="382"/>
      <c r="I38" s="385"/>
      <c r="J38" s="384"/>
      <c r="K38" s="391">
        <f>SUM(K36:K37)</f>
        <v>0</v>
      </c>
      <c r="L38" s="385"/>
      <c r="M38" s="384"/>
      <c r="N38" s="391">
        <f>SUM(N36:N37)</f>
        <v>0</v>
      </c>
      <c r="O38" s="390" t="s">
        <v>280</v>
      </c>
      <c r="Q38" s="381"/>
      <c r="T38" s="413"/>
      <c r="U38" s="412"/>
      <c r="V38" s="414">
        <v>92076.17</v>
      </c>
      <c r="W38" s="357" t="s">
        <v>512</v>
      </c>
      <c r="X38" s="357" t="s">
        <v>511</v>
      </c>
    </row>
    <row r="39" spans="1:24" ht="14.5" outlineLevel="1" x14ac:dyDescent="0.35">
      <c r="A39" s="357" t="s">
        <v>482</v>
      </c>
      <c r="H39" s="382"/>
      <c r="I39" s="385"/>
      <c r="J39" s="384"/>
      <c r="K39" s="389">
        <f>IF([5]Bewertung!$J$180=0,0,K38*$H$18)</f>
        <v>0</v>
      </c>
      <c r="L39" s="385"/>
      <c r="M39" s="384"/>
      <c r="N39" s="389">
        <f>IF([5]Bewertung!$J$217=0,0,N38*$H$18)</f>
        <v>0</v>
      </c>
      <c r="O39" s="388" t="s">
        <v>279</v>
      </c>
      <c r="Q39" s="381"/>
      <c r="T39" s="413"/>
      <c r="U39" s="412"/>
      <c r="V39" s="414">
        <v>0</v>
      </c>
      <c r="X39" s="357" t="s">
        <v>510</v>
      </c>
    </row>
    <row r="40" spans="1:24" ht="14.5" outlineLevel="1" x14ac:dyDescent="0.35">
      <c r="A40" s="357" t="s">
        <v>509</v>
      </c>
      <c r="H40" s="382"/>
      <c r="I40" s="385"/>
      <c r="J40" s="384"/>
      <c r="K40" s="387">
        <f>SUM(K38:K39)</f>
        <v>0</v>
      </c>
      <c r="L40" s="385"/>
      <c r="M40" s="384"/>
      <c r="N40" s="387">
        <f>SUM(N38:N39)</f>
        <v>0</v>
      </c>
      <c r="O40" s="386" t="s">
        <v>154</v>
      </c>
      <c r="Q40" s="381"/>
      <c r="T40" s="413"/>
      <c r="U40" s="412"/>
      <c r="V40" s="414">
        <v>1955.45</v>
      </c>
      <c r="W40" s="357" t="s">
        <v>14</v>
      </c>
      <c r="X40" s="357" t="s">
        <v>508</v>
      </c>
    </row>
    <row r="41" spans="1:24" ht="14.5" outlineLevel="1" x14ac:dyDescent="0.35">
      <c r="A41" s="357" t="s">
        <v>507</v>
      </c>
      <c r="H41" s="382"/>
      <c r="I41" s="385"/>
      <c r="J41" s="384"/>
      <c r="K41" s="387"/>
      <c r="L41" s="385"/>
      <c r="M41" s="384"/>
      <c r="N41" s="387"/>
      <c r="O41" s="386"/>
      <c r="Q41" s="381"/>
      <c r="T41" s="413"/>
      <c r="U41" s="412"/>
      <c r="V41" s="414">
        <v>384.54</v>
      </c>
      <c r="W41" s="357" t="s">
        <v>506</v>
      </c>
      <c r="X41" s="357" t="s">
        <v>505</v>
      </c>
    </row>
    <row r="42" spans="1:24" ht="14.5" outlineLevel="1" x14ac:dyDescent="0.35">
      <c r="A42" s="357" t="s">
        <v>504</v>
      </c>
      <c r="H42" s="382"/>
      <c r="I42" s="385"/>
      <c r="J42" s="384"/>
      <c r="K42" s="383"/>
      <c r="L42" s="385"/>
      <c r="M42" s="384"/>
      <c r="N42" s="383"/>
      <c r="O42" s="382"/>
      <c r="Q42" s="381"/>
      <c r="T42" s="413"/>
      <c r="U42" s="412"/>
      <c r="V42" s="414">
        <v>427.27</v>
      </c>
      <c r="W42" s="357" t="s">
        <v>503</v>
      </c>
      <c r="X42" s="357" t="s">
        <v>502</v>
      </c>
    </row>
    <row r="43" spans="1:24" ht="14.5" outlineLevel="1" x14ac:dyDescent="0.35">
      <c r="A43" s="357" t="s">
        <v>501</v>
      </c>
      <c r="H43" s="382"/>
      <c r="I43" s="385"/>
      <c r="J43" s="384"/>
      <c r="K43" s="383"/>
      <c r="L43" s="385"/>
      <c r="M43" s="384"/>
      <c r="N43" s="383"/>
      <c r="O43" s="382"/>
      <c r="Q43" s="381"/>
      <c r="T43" s="413"/>
      <c r="U43" s="412"/>
      <c r="V43" s="414">
        <v>498.48</v>
      </c>
      <c r="W43" s="357" t="s">
        <v>500</v>
      </c>
      <c r="X43" s="357" t="s">
        <v>499</v>
      </c>
    </row>
    <row r="44" spans="1:24" ht="14.5" outlineLevel="1" x14ac:dyDescent="0.35">
      <c r="H44" s="382"/>
      <c r="I44" s="385"/>
      <c r="J44" s="384"/>
      <c r="K44" s="383"/>
      <c r="L44" s="385"/>
      <c r="M44" s="384"/>
      <c r="N44" s="383"/>
      <c r="O44" s="382"/>
      <c r="Q44" s="381"/>
      <c r="T44" s="413"/>
      <c r="U44" s="412"/>
      <c r="V44" s="414">
        <v>206.51</v>
      </c>
      <c r="W44" s="357" t="s">
        <v>498</v>
      </c>
      <c r="X44" s="357" t="s">
        <v>497</v>
      </c>
    </row>
    <row r="45" spans="1:24" ht="14.5" outlineLevel="1" x14ac:dyDescent="0.35">
      <c r="A45" s="357" t="s">
        <v>458</v>
      </c>
      <c r="H45" s="382"/>
      <c r="I45" s="385"/>
      <c r="J45" s="384"/>
      <c r="K45" s="383"/>
      <c r="L45" s="385"/>
      <c r="M45" s="384"/>
      <c r="N45" s="383"/>
      <c r="O45" s="382"/>
      <c r="Q45" s="381"/>
      <c r="T45" s="413"/>
      <c r="U45" s="412"/>
      <c r="V45" s="414">
        <v>3143.61</v>
      </c>
      <c r="W45" s="375" t="s">
        <v>496</v>
      </c>
      <c r="X45" s="357" t="s">
        <v>495</v>
      </c>
    </row>
    <row r="46" spans="1:24" ht="14.5" outlineLevel="1" x14ac:dyDescent="0.35">
      <c r="A46" s="357" t="s">
        <v>457</v>
      </c>
      <c r="H46" s="382"/>
      <c r="I46" s="385"/>
      <c r="J46" s="384"/>
      <c r="K46" s="383"/>
      <c r="L46" s="385"/>
      <c r="M46" s="384"/>
      <c r="N46" s="383"/>
      <c r="O46" s="382"/>
      <c r="Q46" s="381"/>
      <c r="T46" s="413"/>
      <c r="U46" s="412"/>
      <c r="V46" s="414">
        <v>2645.72</v>
      </c>
      <c r="W46" s="375" t="s">
        <v>494</v>
      </c>
      <c r="X46" s="357" t="s">
        <v>493</v>
      </c>
    </row>
    <row r="47" spans="1:24" ht="14.5" outlineLevel="1" x14ac:dyDescent="0.35">
      <c r="A47" s="357" t="s">
        <v>456</v>
      </c>
      <c r="H47" s="382"/>
      <c r="I47" s="385"/>
      <c r="J47" s="384"/>
      <c r="K47" s="383"/>
      <c r="L47" s="385"/>
      <c r="M47" s="384"/>
      <c r="N47" s="383"/>
      <c r="O47" s="382"/>
      <c r="Q47" s="381"/>
      <c r="T47" s="413"/>
      <c r="U47" s="412"/>
      <c r="V47" s="414">
        <v>3143.61</v>
      </c>
      <c r="W47" s="375" t="s">
        <v>491</v>
      </c>
      <c r="X47" s="357" t="s">
        <v>492</v>
      </c>
    </row>
    <row r="48" spans="1:24" ht="14.5" outlineLevel="1" x14ac:dyDescent="0.35">
      <c r="A48" s="401" t="s">
        <v>476</v>
      </c>
      <c r="H48" s="382"/>
      <c r="I48" s="385"/>
      <c r="J48" s="384"/>
      <c r="K48" s="383"/>
      <c r="L48" s="385"/>
      <c r="M48" s="384"/>
      <c r="N48" s="383"/>
      <c r="O48" s="382"/>
      <c r="Q48" s="381"/>
      <c r="T48" s="413"/>
      <c r="U48" s="412"/>
      <c r="V48" s="414">
        <v>2062.6</v>
      </c>
      <c r="W48" s="375" t="s">
        <v>491</v>
      </c>
      <c r="X48" s="357" t="s">
        <v>490</v>
      </c>
    </row>
    <row r="49" spans="1:24" ht="14.5" outlineLevel="1" x14ac:dyDescent="0.35">
      <c r="A49" s="401"/>
      <c r="H49" s="382"/>
      <c r="I49" s="385"/>
      <c r="J49" s="384"/>
      <c r="K49" s="383"/>
      <c r="L49" s="385"/>
      <c r="M49" s="384"/>
      <c r="N49" s="383"/>
      <c r="O49" s="382"/>
      <c r="Q49" s="381"/>
      <c r="T49" s="413"/>
      <c r="U49" s="412"/>
      <c r="V49" s="414">
        <v>143640.88</v>
      </c>
      <c r="W49" s="357" t="s">
        <v>489</v>
      </c>
      <c r="X49" s="357" t="s">
        <v>488</v>
      </c>
    </row>
    <row r="50" spans="1:24" ht="15" outlineLevel="1" thickBot="1" x14ac:dyDescent="0.4">
      <c r="A50" s="401"/>
      <c r="H50" s="382"/>
      <c r="I50" s="385"/>
      <c r="J50" s="384"/>
      <c r="K50" s="383"/>
      <c r="L50" s="385"/>
      <c r="M50" s="384"/>
      <c r="N50" s="383"/>
      <c r="O50" s="382"/>
      <c r="Q50" s="381"/>
      <c r="T50" s="413"/>
      <c r="U50" s="412"/>
      <c r="V50" s="411">
        <v>106845.03</v>
      </c>
      <c r="W50" s="357" t="s">
        <v>487</v>
      </c>
      <c r="X50" s="357" t="s">
        <v>486</v>
      </c>
    </row>
    <row r="51" spans="1:24" outlineLevel="1" x14ac:dyDescent="0.3">
      <c r="A51" s="360" t="s">
        <v>485</v>
      </c>
      <c r="H51" s="382"/>
      <c r="I51" s="405" t="s">
        <v>46</v>
      </c>
      <c r="J51" s="408" t="s">
        <v>47</v>
      </c>
      <c r="K51" s="383"/>
      <c r="L51" s="405" t="s">
        <v>46</v>
      </c>
      <c r="M51" s="408" t="s">
        <v>47</v>
      </c>
      <c r="N51" s="383"/>
      <c r="O51" s="382"/>
      <c r="Q51" s="381"/>
    </row>
    <row r="52" spans="1:24" outlineLevel="1" x14ac:dyDescent="0.3">
      <c r="A52" s="357" t="s">
        <v>484</v>
      </c>
      <c r="G52" s="362" t="str">
        <f>W9</f>
        <v>KleinKURA</v>
      </c>
      <c r="H52" s="382">
        <f>ROUND((KleinKURA),2)</f>
        <v>148.38999999999999</v>
      </c>
      <c r="I52" s="394"/>
      <c r="J52" s="406"/>
      <c r="K52" s="391">
        <f>$I52*$J52*$H52</f>
        <v>0</v>
      </c>
      <c r="L52" s="394"/>
      <c r="M52" s="406"/>
      <c r="N52" s="391">
        <f>L52*M52*H52</f>
        <v>0</v>
      </c>
      <c r="O52" s="390" t="s">
        <v>282</v>
      </c>
      <c r="P52" s="359" t="s">
        <v>483</v>
      </c>
      <c r="Q52" s="381"/>
    </row>
    <row r="53" spans="1:24" outlineLevel="1" x14ac:dyDescent="0.3">
      <c r="H53" s="382"/>
      <c r="I53" s="385"/>
      <c r="J53" s="384"/>
      <c r="K53" s="393">
        <f>K52/119*19*-[5]Bewertung!$G$65</f>
        <v>0</v>
      </c>
      <c r="L53" s="385"/>
      <c r="M53" s="384"/>
      <c r="N53" s="393">
        <f>N52/119*19*-[5]Bewertung!$G$66</f>
        <v>0</v>
      </c>
      <c r="O53" s="392" t="s">
        <v>281</v>
      </c>
      <c r="Q53" s="381"/>
    </row>
    <row r="54" spans="1:24" outlineLevel="1" x14ac:dyDescent="0.3">
      <c r="A54" s="402" t="s">
        <v>292</v>
      </c>
      <c r="H54" s="382"/>
      <c r="I54" s="385"/>
      <c r="J54" s="384"/>
      <c r="K54" s="391">
        <f>SUM(K52:K53)</f>
        <v>0</v>
      </c>
      <c r="L54" s="385"/>
      <c r="M54" s="384"/>
      <c r="N54" s="391">
        <f>SUM(N52:N53)</f>
        <v>0</v>
      </c>
      <c r="O54" s="390" t="s">
        <v>280</v>
      </c>
      <c r="Q54" s="381"/>
    </row>
    <row r="55" spans="1:24" outlineLevel="1" x14ac:dyDescent="0.3">
      <c r="A55" s="357" t="s">
        <v>482</v>
      </c>
      <c r="H55" s="382"/>
      <c r="I55" s="385"/>
      <c r="J55" s="384"/>
      <c r="K55" s="389">
        <f>IF([5]Bewertung!$J$180=0,0,K54*$H$18)</f>
        <v>0</v>
      </c>
      <c r="L55" s="385"/>
      <c r="M55" s="384"/>
      <c r="N55" s="389">
        <f>IF([5]Bewertung!$J$217=0,0,N54*$H$18)</f>
        <v>0</v>
      </c>
      <c r="O55" s="388" t="s">
        <v>279</v>
      </c>
      <c r="Q55" s="381"/>
    </row>
    <row r="56" spans="1:24" outlineLevel="1" x14ac:dyDescent="0.3">
      <c r="A56" s="357" t="s">
        <v>481</v>
      </c>
      <c r="H56" s="382"/>
      <c r="I56" s="385"/>
      <c r="J56" s="384"/>
      <c r="K56" s="387">
        <f>SUM(K54:K55)</f>
        <v>0</v>
      </c>
      <c r="L56" s="385"/>
      <c r="M56" s="384"/>
      <c r="N56" s="387">
        <f>SUM(N54:N55)</f>
        <v>0</v>
      </c>
      <c r="O56" s="386" t="s">
        <v>154</v>
      </c>
      <c r="Q56" s="381"/>
    </row>
    <row r="57" spans="1:24" outlineLevel="1" x14ac:dyDescent="0.3">
      <c r="A57" s="357" t="s">
        <v>480</v>
      </c>
      <c r="H57" s="382"/>
      <c r="I57" s="385"/>
      <c r="J57" s="384"/>
      <c r="K57" s="387"/>
      <c r="L57" s="385"/>
      <c r="M57" s="384"/>
      <c r="N57" s="387"/>
      <c r="O57" s="386"/>
      <c r="Q57" s="381"/>
    </row>
    <row r="58" spans="1:24" outlineLevel="1" x14ac:dyDescent="0.3">
      <c r="H58" s="382"/>
      <c r="I58" s="385"/>
      <c r="J58" s="384"/>
      <c r="K58" s="383"/>
      <c r="L58" s="385"/>
      <c r="M58" s="384"/>
      <c r="N58" s="383"/>
      <c r="O58" s="382"/>
      <c r="Q58" s="381"/>
    </row>
    <row r="59" spans="1:24" outlineLevel="1" x14ac:dyDescent="0.3">
      <c r="A59" s="357" t="s">
        <v>479</v>
      </c>
      <c r="H59" s="382"/>
      <c r="I59" s="385"/>
      <c r="J59" s="384"/>
      <c r="K59" s="383"/>
      <c r="L59" s="385"/>
      <c r="M59" s="384"/>
      <c r="N59" s="383"/>
      <c r="O59" s="382"/>
      <c r="Q59" s="381"/>
    </row>
    <row r="60" spans="1:24" outlineLevel="1" x14ac:dyDescent="0.3">
      <c r="A60" s="357" t="s">
        <v>478</v>
      </c>
      <c r="H60" s="382"/>
      <c r="I60" s="385"/>
      <c r="J60" s="384"/>
      <c r="K60" s="383"/>
      <c r="L60" s="385"/>
      <c r="M60" s="384"/>
      <c r="N60" s="383"/>
      <c r="O60" s="382"/>
      <c r="Q60" s="381"/>
    </row>
    <row r="61" spans="1:24" outlineLevel="1" x14ac:dyDescent="0.3">
      <c r="H61" s="382"/>
      <c r="I61" s="385"/>
      <c r="J61" s="384"/>
      <c r="K61" s="383"/>
      <c r="L61" s="385"/>
      <c r="M61" s="384"/>
      <c r="N61" s="383"/>
      <c r="O61" s="382"/>
      <c r="Q61" s="381"/>
    </row>
    <row r="62" spans="1:24" outlineLevel="1" x14ac:dyDescent="0.3">
      <c r="A62" s="357" t="s">
        <v>477</v>
      </c>
      <c r="H62" s="382"/>
      <c r="I62" s="385"/>
      <c r="J62" s="384"/>
      <c r="K62" s="383"/>
      <c r="L62" s="385"/>
      <c r="M62" s="384"/>
      <c r="N62" s="383"/>
      <c r="O62" s="382"/>
      <c r="Q62" s="381"/>
    </row>
    <row r="63" spans="1:24" outlineLevel="1" x14ac:dyDescent="0.3">
      <c r="A63" s="357" t="s">
        <v>331</v>
      </c>
      <c r="H63" s="382"/>
      <c r="I63" s="385"/>
      <c r="J63" s="384"/>
      <c r="K63" s="383"/>
      <c r="L63" s="385"/>
      <c r="M63" s="384"/>
      <c r="N63" s="383"/>
      <c r="O63" s="382"/>
      <c r="Q63" s="381"/>
    </row>
    <row r="64" spans="1:24" outlineLevel="1" x14ac:dyDescent="0.3">
      <c r="H64" s="382"/>
      <c r="I64" s="385"/>
      <c r="J64" s="384"/>
      <c r="K64" s="383"/>
      <c r="L64" s="385"/>
      <c r="M64" s="384"/>
      <c r="N64" s="383"/>
      <c r="O64" s="382"/>
      <c r="Q64" s="381"/>
    </row>
    <row r="65" spans="1:17" outlineLevel="1" x14ac:dyDescent="0.3">
      <c r="A65" s="401" t="s">
        <v>476</v>
      </c>
      <c r="H65" s="382"/>
      <c r="I65" s="385"/>
      <c r="J65" s="384"/>
      <c r="K65" s="383"/>
      <c r="L65" s="385"/>
      <c r="M65" s="384"/>
      <c r="N65" s="383"/>
      <c r="O65" s="382"/>
      <c r="Q65" s="381"/>
    </row>
    <row r="66" spans="1:17" outlineLevel="1" x14ac:dyDescent="0.3">
      <c r="A66" s="401"/>
      <c r="H66" s="382"/>
      <c r="I66" s="385"/>
      <c r="J66" s="384"/>
      <c r="K66" s="383"/>
      <c r="L66" s="385"/>
      <c r="M66" s="384"/>
      <c r="N66" s="383"/>
      <c r="O66" s="382"/>
      <c r="Q66" s="381"/>
    </row>
    <row r="67" spans="1:17" outlineLevel="1" x14ac:dyDescent="0.3">
      <c r="H67" s="382"/>
      <c r="I67" s="385"/>
      <c r="J67" s="384"/>
      <c r="K67" s="383"/>
      <c r="L67" s="385"/>
      <c r="M67" s="384"/>
      <c r="N67" s="383"/>
      <c r="O67" s="382"/>
      <c r="Q67" s="381"/>
    </row>
    <row r="68" spans="1:17" outlineLevel="1" x14ac:dyDescent="0.3">
      <c r="A68" s="370" t="s">
        <v>475</v>
      </c>
      <c r="B68" s="375"/>
      <c r="C68" s="375"/>
      <c r="D68" s="375"/>
      <c r="E68" s="375"/>
      <c r="F68" s="375"/>
      <c r="G68" s="374"/>
      <c r="H68" s="379"/>
      <c r="I68" s="405" t="s">
        <v>50</v>
      </c>
      <c r="J68" s="399"/>
      <c r="K68" s="380"/>
      <c r="L68" s="405" t="s">
        <v>50</v>
      </c>
      <c r="M68" s="399"/>
      <c r="N68" s="380"/>
      <c r="O68" s="379"/>
      <c r="P68" s="369"/>
      <c r="Q68" s="381"/>
    </row>
    <row r="69" spans="1:17" outlineLevel="1" x14ac:dyDescent="0.3">
      <c r="A69" s="375" t="s">
        <v>474</v>
      </c>
      <c r="B69" s="375"/>
      <c r="C69" s="375"/>
      <c r="D69" s="375"/>
      <c r="E69" s="375"/>
      <c r="F69" s="375"/>
      <c r="G69" s="374" t="str">
        <f>W10</f>
        <v>Beregnung</v>
      </c>
      <c r="H69" s="379">
        <f>ROUND((Beregnung),2)</f>
        <v>32757.18</v>
      </c>
      <c r="I69" s="394"/>
      <c r="J69" s="399"/>
      <c r="K69" s="404">
        <f>$I69*$H69</f>
        <v>0</v>
      </c>
      <c r="L69" s="394"/>
      <c r="M69" s="399"/>
      <c r="N69" s="404">
        <f>L69*H69</f>
        <v>0</v>
      </c>
      <c r="O69" s="403" t="s">
        <v>282</v>
      </c>
      <c r="P69" s="369"/>
      <c r="Q69" s="381"/>
    </row>
    <row r="70" spans="1:17" outlineLevel="1" x14ac:dyDescent="0.3">
      <c r="A70" s="375"/>
      <c r="B70" s="375"/>
      <c r="C70" s="375"/>
      <c r="D70" s="375"/>
      <c r="E70" s="375"/>
      <c r="F70" s="375"/>
      <c r="G70" s="374"/>
      <c r="H70" s="379"/>
      <c r="I70" s="400"/>
      <c r="J70" s="399"/>
      <c r="K70" s="389">
        <f>K69/119*19*-[5]Bewertung!$G$65</f>
        <v>0</v>
      </c>
      <c r="L70" s="400"/>
      <c r="M70" s="399"/>
      <c r="N70" s="389">
        <f>N69/119*19*-[5]Bewertung!$G$66</f>
        <v>0</v>
      </c>
      <c r="O70" s="388" t="s">
        <v>281</v>
      </c>
      <c r="P70" s="369"/>
      <c r="Q70" s="381"/>
    </row>
    <row r="71" spans="1:17" outlineLevel="1" x14ac:dyDescent="0.3">
      <c r="A71" s="376" t="s">
        <v>292</v>
      </c>
      <c r="B71" s="375"/>
      <c r="C71" s="375"/>
      <c r="D71" s="375"/>
      <c r="E71" s="375"/>
      <c r="F71" s="375"/>
      <c r="G71" s="374"/>
      <c r="H71" s="379"/>
      <c r="I71" s="400"/>
      <c r="J71" s="399"/>
      <c r="K71" s="404">
        <f>SUM(K69:K70)</f>
        <v>0</v>
      </c>
      <c r="L71" s="400"/>
      <c r="M71" s="399"/>
      <c r="N71" s="404">
        <f>SUM(N69:N70)</f>
        <v>0</v>
      </c>
      <c r="O71" s="403" t="s">
        <v>280</v>
      </c>
      <c r="P71" s="369"/>
      <c r="Q71" s="381"/>
    </row>
    <row r="72" spans="1:17" ht="14.5" outlineLevel="1" x14ac:dyDescent="0.35">
      <c r="A72" s="375" t="s">
        <v>473</v>
      </c>
      <c r="B72" s="375"/>
      <c r="C72" s="375"/>
      <c r="D72" s="375"/>
      <c r="E72" s="375"/>
      <c r="F72" s="375"/>
      <c r="G72" s="374"/>
      <c r="H72" s="379"/>
      <c r="I72" s="400"/>
      <c r="J72" s="399"/>
      <c r="K72" s="389">
        <f>IF([5]Bewertung!$J$180=0,0,K71*$H$18)</f>
        <v>0</v>
      </c>
      <c r="L72" s="400"/>
      <c r="M72" s="399"/>
      <c r="N72" s="389">
        <f>IF([5]Bewertung!$J$217=0,0,N71*$H$18)</f>
        <v>0</v>
      </c>
      <c r="O72" s="388" t="s">
        <v>279</v>
      </c>
      <c r="P72" s="369"/>
      <c r="Q72" s="381"/>
    </row>
    <row r="73" spans="1:17" outlineLevel="1" x14ac:dyDescent="0.3">
      <c r="A73" s="375"/>
      <c r="B73" s="375"/>
      <c r="C73" s="375"/>
      <c r="D73" s="375"/>
      <c r="E73" s="375"/>
      <c r="F73" s="375"/>
      <c r="G73" s="374"/>
      <c r="H73" s="379"/>
      <c r="I73" s="400"/>
      <c r="J73" s="399"/>
      <c r="K73" s="380">
        <f>SUM(K71:K72)</f>
        <v>0</v>
      </c>
      <c r="L73" s="400"/>
      <c r="M73" s="399"/>
      <c r="N73" s="380">
        <f>SUM(N71:N72)</f>
        <v>0</v>
      </c>
      <c r="O73" s="379" t="s">
        <v>154</v>
      </c>
      <c r="P73" s="369"/>
      <c r="Q73" s="381"/>
    </row>
    <row r="74" spans="1:17" outlineLevel="1" x14ac:dyDescent="0.3">
      <c r="H74" s="382"/>
      <c r="I74" s="385"/>
      <c r="J74" s="384"/>
      <c r="K74" s="383"/>
      <c r="L74" s="385"/>
      <c r="M74" s="384"/>
      <c r="N74" s="383"/>
      <c r="O74" s="382"/>
      <c r="Q74" s="381"/>
    </row>
    <row r="75" spans="1:17" outlineLevel="1" x14ac:dyDescent="0.3">
      <c r="A75" s="360" t="s">
        <v>472</v>
      </c>
      <c r="H75" s="382"/>
      <c r="I75" s="397" t="s">
        <v>448</v>
      </c>
      <c r="J75" s="384"/>
      <c r="K75" s="383"/>
      <c r="L75" s="397" t="s">
        <v>448</v>
      </c>
      <c r="M75" s="384"/>
      <c r="N75" s="383"/>
      <c r="O75" s="382"/>
      <c r="Q75" s="381"/>
    </row>
    <row r="76" spans="1:17" outlineLevel="1" x14ac:dyDescent="0.3">
      <c r="A76" s="357" t="s">
        <v>465</v>
      </c>
      <c r="G76" s="362" t="str">
        <f>W11</f>
        <v>Ballfang</v>
      </c>
      <c r="H76" s="382">
        <f>ROUND((Ballfang),2)</f>
        <v>447.76</v>
      </c>
      <c r="I76" s="394"/>
      <c r="J76" s="384"/>
      <c r="K76" s="391">
        <f>$I76*$H76</f>
        <v>0</v>
      </c>
      <c r="L76" s="394"/>
      <c r="M76" s="384"/>
      <c r="N76" s="391">
        <f>L76*H76</f>
        <v>0</v>
      </c>
      <c r="O76" s="390" t="s">
        <v>282</v>
      </c>
      <c r="P76" s="359" t="s">
        <v>471</v>
      </c>
      <c r="Q76" s="381"/>
    </row>
    <row r="77" spans="1:17" outlineLevel="1" x14ac:dyDescent="0.3">
      <c r="H77" s="382"/>
      <c r="I77" s="385"/>
      <c r="J77" s="384"/>
      <c r="K77" s="393">
        <f>K76/119*19*-[5]Bewertung!$G$65</f>
        <v>0</v>
      </c>
      <c r="L77" s="385"/>
      <c r="M77" s="384"/>
      <c r="N77" s="393">
        <f>N76/119*19*-[5]Bewertung!$G$66</f>
        <v>0</v>
      </c>
      <c r="O77" s="392" t="s">
        <v>281</v>
      </c>
      <c r="P77" s="359" t="s">
        <v>470</v>
      </c>
      <c r="Q77" s="381"/>
    </row>
    <row r="78" spans="1:17" outlineLevel="1" x14ac:dyDescent="0.3">
      <c r="A78" s="402" t="s">
        <v>292</v>
      </c>
      <c r="H78" s="382"/>
      <c r="I78" s="385"/>
      <c r="J78" s="384"/>
      <c r="K78" s="391">
        <f>SUM(K76:K77)</f>
        <v>0</v>
      </c>
      <c r="L78" s="385"/>
      <c r="M78" s="384"/>
      <c r="N78" s="391">
        <f>SUM(N76:N77)</f>
        <v>0</v>
      </c>
      <c r="O78" s="390" t="s">
        <v>280</v>
      </c>
      <c r="Q78" s="381"/>
    </row>
    <row r="79" spans="1:17" outlineLevel="1" x14ac:dyDescent="0.3">
      <c r="A79" s="357" t="s">
        <v>469</v>
      </c>
      <c r="H79" s="382"/>
      <c r="I79" s="385"/>
      <c r="J79" s="384"/>
      <c r="K79" s="389">
        <f>IF([5]Bewertung!$J$180=0,0,K78*$H$18)</f>
        <v>0</v>
      </c>
      <c r="L79" s="385"/>
      <c r="M79" s="384"/>
      <c r="N79" s="389">
        <f>IF([5]Bewertung!$J$217=0,0,N78*$H$18)</f>
        <v>0</v>
      </c>
      <c r="O79" s="388" t="s">
        <v>279</v>
      </c>
      <c r="Q79" s="381"/>
    </row>
    <row r="80" spans="1:17" outlineLevel="1" x14ac:dyDescent="0.3">
      <c r="A80" s="357" t="s">
        <v>468</v>
      </c>
      <c r="H80" s="382"/>
      <c r="I80" s="385"/>
      <c r="J80" s="384"/>
      <c r="K80" s="387">
        <f>SUM(K78:K79)</f>
        <v>0</v>
      </c>
      <c r="L80" s="385"/>
      <c r="M80" s="384"/>
      <c r="N80" s="387">
        <f>SUM(N78:N79)</f>
        <v>0</v>
      </c>
      <c r="O80" s="386" t="s">
        <v>154</v>
      </c>
      <c r="Q80" s="381"/>
    </row>
    <row r="81" spans="1:17" outlineLevel="1" x14ac:dyDescent="0.3">
      <c r="A81" s="357" t="s">
        <v>467</v>
      </c>
      <c r="H81" s="382"/>
      <c r="I81" s="385"/>
      <c r="J81" s="384"/>
      <c r="K81" s="383"/>
      <c r="L81" s="385"/>
      <c r="M81" s="384"/>
      <c r="N81" s="383"/>
      <c r="O81" s="382"/>
      <c r="Q81" s="381"/>
    </row>
    <row r="82" spans="1:17" outlineLevel="1" x14ac:dyDescent="0.3">
      <c r="H82" s="382"/>
      <c r="I82" s="385"/>
      <c r="J82" s="384"/>
      <c r="K82" s="383"/>
      <c r="L82" s="385"/>
      <c r="M82" s="384"/>
      <c r="N82" s="383"/>
      <c r="O82" s="382"/>
      <c r="Q82" s="381"/>
    </row>
    <row r="83" spans="1:17" outlineLevel="1" x14ac:dyDescent="0.3">
      <c r="A83" s="360" t="s">
        <v>466</v>
      </c>
      <c r="H83" s="382"/>
      <c r="I83" s="397" t="s">
        <v>448</v>
      </c>
      <c r="J83" s="384"/>
      <c r="K83" s="383"/>
      <c r="L83" s="397" t="s">
        <v>448</v>
      </c>
      <c r="M83" s="384"/>
      <c r="N83" s="383"/>
      <c r="O83" s="382"/>
      <c r="Q83" s="381"/>
    </row>
    <row r="84" spans="1:17" outlineLevel="1" x14ac:dyDescent="0.3">
      <c r="A84" s="357" t="s">
        <v>465</v>
      </c>
      <c r="G84" s="362" t="str">
        <f>W12</f>
        <v>Bande</v>
      </c>
      <c r="H84" s="382">
        <f>ROUND(Bande,2)</f>
        <v>341.81</v>
      </c>
      <c r="I84" s="394"/>
      <c r="J84" s="384"/>
      <c r="K84" s="391">
        <f>$I84*$H84</f>
        <v>0</v>
      </c>
      <c r="L84" s="394"/>
      <c r="M84" s="384"/>
      <c r="N84" s="391">
        <f>L84*H84</f>
        <v>0</v>
      </c>
      <c r="O84" s="390" t="s">
        <v>282</v>
      </c>
      <c r="Q84" s="381"/>
    </row>
    <row r="85" spans="1:17" outlineLevel="1" x14ac:dyDescent="0.3">
      <c r="A85" s="401"/>
      <c r="H85" s="382"/>
      <c r="I85" s="385"/>
      <c r="J85" s="384"/>
      <c r="K85" s="393">
        <f>K84/119*19*-[5]Bewertung!$G$65</f>
        <v>0</v>
      </c>
      <c r="L85" s="385"/>
      <c r="M85" s="384"/>
      <c r="N85" s="393">
        <f>N84/119*19*-[5]Bewertung!$G$66</f>
        <v>0</v>
      </c>
      <c r="O85" s="392" t="s">
        <v>281</v>
      </c>
      <c r="Q85" s="381"/>
    </row>
    <row r="86" spans="1:17" outlineLevel="1" x14ac:dyDescent="0.3">
      <c r="H86" s="382"/>
      <c r="I86" s="385"/>
      <c r="J86" s="384"/>
      <c r="K86" s="391">
        <f>SUM(K84:K85)</f>
        <v>0</v>
      </c>
      <c r="L86" s="385"/>
      <c r="M86" s="384"/>
      <c r="N86" s="391">
        <f>SUM(N84:N85)</f>
        <v>0</v>
      </c>
      <c r="O86" s="390" t="s">
        <v>280</v>
      </c>
      <c r="Q86" s="381"/>
    </row>
    <row r="87" spans="1:17" outlineLevel="1" x14ac:dyDescent="0.3">
      <c r="H87" s="382"/>
      <c r="I87" s="385"/>
      <c r="J87" s="384"/>
      <c r="K87" s="389">
        <f>IF([5]Bewertung!$J$180=0,0,K86*$H$18)</f>
        <v>0</v>
      </c>
      <c r="L87" s="385"/>
      <c r="M87" s="384"/>
      <c r="N87" s="389">
        <f>IF([5]Bewertung!$J$217=0,0,N86*$H$18)</f>
        <v>0</v>
      </c>
      <c r="O87" s="388" t="s">
        <v>279</v>
      </c>
      <c r="Q87" s="381"/>
    </row>
    <row r="88" spans="1:17" outlineLevel="1" x14ac:dyDescent="0.3">
      <c r="H88" s="382"/>
      <c r="I88" s="385"/>
      <c r="J88" s="384"/>
      <c r="K88" s="387">
        <f>SUM(K86:K87)</f>
        <v>0</v>
      </c>
      <c r="L88" s="385"/>
      <c r="M88" s="384"/>
      <c r="N88" s="387">
        <f>SUM(N86:N87)</f>
        <v>0</v>
      </c>
      <c r="O88" s="386" t="s">
        <v>154</v>
      </c>
      <c r="Q88" s="381"/>
    </row>
    <row r="89" spans="1:17" outlineLevel="1" x14ac:dyDescent="0.3">
      <c r="H89" s="382"/>
      <c r="I89" s="385"/>
      <c r="J89" s="384"/>
      <c r="K89" s="383"/>
      <c r="L89" s="385"/>
      <c r="M89" s="384"/>
      <c r="N89" s="383"/>
      <c r="O89" s="382"/>
      <c r="Q89" s="381"/>
    </row>
    <row r="90" spans="1:17" outlineLevel="1" x14ac:dyDescent="0.3">
      <c r="A90" s="370" t="s">
        <v>464</v>
      </c>
      <c r="B90" s="375"/>
      <c r="C90" s="375" t="s">
        <v>463</v>
      </c>
      <c r="D90" s="375"/>
      <c r="E90" s="375"/>
      <c r="F90" s="375"/>
      <c r="G90" s="374"/>
      <c r="H90" s="379"/>
      <c r="I90" s="405" t="s">
        <v>46</v>
      </c>
      <c r="J90" s="408" t="s">
        <v>47</v>
      </c>
      <c r="K90" s="380"/>
      <c r="L90" s="405" t="s">
        <v>46</v>
      </c>
      <c r="M90" s="408" t="s">
        <v>47</v>
      </c>
      <c r="N90" s="380"/>
      <c r="O90" s="379"/>
      <c r="P90" s="369"/>
      <c r="Q90" s="381"/>
    </row>
    <row r="91" spans="1:17" outlineLevel="1" x14ac:dyDescent="0.3">
      <c r="A91" s="375" t="s">
        <v>462</v>
      </c>
      <c r="B91" s="375"/>
      <c r="C91" s="375"/>
      <c r="D91" s="375"/>
      <c r="E91" s="375"/>
      <c r="F91" s="375"/>
      <c r="G91" s="374" t="str">
        <f>W13</f>
        <v>LA_Kunst</v>
      </c>
      <c r="H91" s="379">
        <f>ROUND(LA_Kunst,2)</f>
        <v>181.99</v>
      </c>
      <c r="I91" s="394"/>
      <c r="J91" s="406"/>
      <c r="K91" s="404">
        <f>$I91*$J91*$H91</f>
        <v>0</v>
      </c>
      <c r="L91" s="394"/>
      <c r="M91" s="406"/>
      <c r="N91" s="404">
        <f>L91*M91*H91</f>
        <v>0</v>
      </c>
      <c r="O91" s="403" t="s">
        <v>282</v>
      </c>
      <c r="P91" s="369" t="s">
        <v>461</v>
      </c>
      <c r="Q91" s="381"/>
    </row>
    <row r="92" spans="1:17" outlineLevel="1" x14ac:dyDescent="0.3">
      <c r="A92" s="375"/>
      <c r="B92" s="375"/>
      <c r="C92" s="375"/>
      <c r="D92" s="375"/>
      <c r="E92" s="375"/>
      <c r="F92" s="375"/>
      <c r="G92" s="374"/>
      <c r="H92" s="379"/>
      <c r="I92" s="400"/>
      <c r="J92" s="399"/>
      <c r="K92" s="389">
        <f>K91/119*19*-[5]Bewertung!$G$65</f>
        <v>0</v>
      </c>
      <c r="L92" s="400"/>
      <c r="M92" s="399"/>
      <c r="N92" s="389">
        <f>N91/119*19*-[5]Bewertung!$G$66</f>
        <v>0</v>
      </c>
      <c r="O92" s="388" t="s">
        <v>281</v>
      </c>
      <c r="P92" s="369" t="s">
        <v>399</v>
      </c>
      <c r="Q92" s="381"/>
    </row>
    <row r="93" spans="1:17" outlineLevel="1" x14ac:dyDescent="0.3">
      <c r="A93" s="376" t="s">
        <v>292</v>
      </c>
      <c r="B93" s="375"/>
      <c r="C93" s="375"/>
      <c r="D93" s="375"/>
      <c r="E93" s="375"/>
      <c r="F93" s="375"/>
      <c r="G93" s="374"/>
      <c r="H93" s="379"/>
      <c r="I93" s="400"/>
      <c r="J93" s="399"/>
      <c r="K93" s="404">
        <f>SUM(K91:K92)</f>
        <v>0</v>
      </c>
      <c r="L93" s="400"/>
      <c r="M93" s="399"/>
      <c r="N93" s="404">
        <f>SUM(N91:N92)</f>
        <v>0</v>
      </c>
      <c r="O93" s="403" t="s">
        <v>280</v>
      </c>
      <c r="P93" s="369"/>
      <c r="Q93" s="381"/>
    </row>
    <row r="94" spans="1:17" outlineLevel="1" x14ac:dyDescent="0.3">
      <c r="A94" s="375" t="s">
        <v>460</v>
      </c>
      <c r="B94" s="375"/>
      <c r="C94" s="375"/>
      <c r="D94" s="375"/>
      <c r="E94" s="375"/>
      <c r="F94" s="375"/>
      <c r="G94" s="374"/>
      <c r="H94" s="379"/>
      <c r="I94" s="400"/>
      <c r="J94" s="399"/>
      <c r="K94" s="389">
        <f>IF([5]Bewertung!$J$180=0,0,K93*$H$18)</f>
        <v>0</v>
      </c>
      <c r="L94" s="400"/>
      <c r="M94" s="399"/>
      <c r="N94" s="389">
        <f>IF([5]Bewertung!$J$217=0,0,N93*$H$18)</f>
        <v>0</v>
      </c>
      <c r="O94" s="388" t="s">
        <v>279</v>
      </c>
      <c r="P94" s="369"/>
      <c r="Q94" s="381"/>
    </row>
    <row r="95" spans="1:17" outlineLevel="1" x14ac:dyDescent="0.3">
      <c r="A95" s="375" t="s">
        <v>459</v>
      </c>
      <c r="B95" s="375"/>
      <c r="C95" s="375"/>
      <c r="D95" s="375"/>
      <c r="E95" s="375"/>
      <c r="F95" s="375"/>
      <c r="G95" s="374"/>
      <c r="H95" s="379"/>
      <c r="I95" s="400"/>
      <c r="J95" s="399"/>
      <c r="K95" s="380">
        <f>SUM(K93:K94)</f>
        <v>0</v>
      </c>
      <c r="L95" s="400"/>
      <c r="M95" s="399"/>
      <c r="N95" s="380">
        <f>SUM(N93:N94)</f>
        <v>0</v>
      </c>
      <c r="O95" s="379" t="s">
        <v>154</v>
      </c>
      <c r="P95" s="369"/>
      <c r="Q95" s="381"/>
    </row>
    <row r="96" spans="1:17" outlineLevel="1" x14ac:dyDescent="0.3">
      <c r="A96" s="375"/>
      <c r="B96" s="375"/>
      <c r="C96" s="375"/>
      <c r="D96" s="375"/>
      <c r="E96" s="375"/>
      <c r="F96" s="375"/>
      <c r="G96" s="374"/>
      <c r="H96" s="379"/>
      <c r="I96" s="400"/>
      <c r="J96" s="399"/>
      <c r="K96" s="380"/>
      <c r="L96" s="400"/>
      <c r="M96" s="399"/>
      <c r="N96" s="380"/>
      <c r="O96" s="379"/>
      <c r="P96" s="369"/>
      <c r="Q96" s="381"/>
    </row>
    <row r="97" spans="1:17" outlineLevel="1" x14ac:dyDescent="0.3">
      <c r="A97" s="375" t="s">
        <v>458</v>
      </c>
      <c r="B97" s="375"/>
      <c r="C97" s="375"/>
      <c r="D97" s="375"/>
      <c r="E97" s="375"/>
      <c r="F97" s="375"/>
      <c r="G97" s="374"/>
      <c r="H97" s="410"/>
      <c r="I97" s="400"/>
      <c r="J97" s="399"/>
      <c r="K97" s="380"/>
      <c r="L97" s="400"/>
      <c r="M97" s="399"/>
      <c r="N97" s="380"/>
      <c r="O97" s="379"/>
      <c r="P97" s="369"/>
      <c r="Q97" s="409"/>
    </row>
    <row r="98" spans="1:17" outlineLevel="1" x14ac:dyDescent="0.3">
      <c r="A98" s="375" t="s">
        <v>457</v>
      </c>
      <c r="B98" s="375"/>
      <c r="C98" s="375"/>
      <c r="D98" s="375"/>
      <c r="E98" s="375"/>
      <c r="F98" s="375"/>
      <c r="G98" s="374"/>
      <c r="H98" s="379"/>
      <c r="I98" s="400"/>
      <c r="J98" s="399"/>
      <c r="K98" s="380"/>
      <c r="L98" s="400"/>
      <c r="M98" s="399"/>
      <c r="N98" s="380"/>
      <c r="O98" s="379"/>
      <c r="P98" s="369"/>
      <c r="Q98" s="381"/>
    </row>
    <row r="99" spans="1:17" outlineLevel="1" x14ac:dyDescent="0.3">
      <c r="A99" s="375" t="s">
        <v>456</v>
      </c>
      <c r="B99" s="375"/>
      <c r="C99" s="375"/>
      <c r="D99" s="375"/>
      <c r="E99" s="375"/>
      <c r="F99" s="375"/>
      <c r="G99" s="374"/>
      <c r="H99" s="379"/>
      <c r="I99" s="400"/>
      <c r="J99" s="399"/>
      <c r="K99" s="380"/>
      <c r="L99" s="400"/>
      <c r="M99" s="399"/>
      <c r="N99" s="380"/>
      <c r="O99" s="379"/>
      <c r="P99" s="369"/>
      <c r="Q99" s="381"/>
    </row>
    <row r="100" spans="1:17" outlineLevel="1" x14ac:dyDescent="0.3">
      <c r="H100" s="382"/>
      <c r="I100" s="385"/>
      <c r="J100" s="384"/>
      <c r="K100" s="383"/>
      <c r="L100" s="385"/>
      <c r="M100" s="384"/>
      <c r="N100" s="383"/>
      <c r="O100" s="382"/>
      <c r="Q100" s="381"/>
    </row>
    <row r="101" spans="1:17" outlineLevel="1" x14ac:dyDescent="0.3">
      <c r="H101" s="382"/>
      <c r="I101" s="385"/>
      <c r="J101" s="384"/>
      <c r="K101" s="383"/>
      <c r="L101" s="385"/>
      <c r="M101" s="384"/>
      <c r="N101" s="383"/>
      <c r="O101" s="382"/>
      <c r="Q101" s="381"/>
    </row>
    <row r="102" spans="1:17" outlineLevel="1" x14ac:dyDescent="0.3">
      <c r="A102" s="360" t="s">
        <v>455</v>
      </c>
      <c r="H102" s="382"/>
      <c r="I102" s="397" t="s">
        <v>49</v>
      </c>
      <c r="J102" s="384"/>
      <c r="K102" s="383"/>
      <c r="L102" s="397" t="s">
        <v>49</v>
      </c>
      <c r="M102" s="384"/>
      <c r="N102" s="383"/>
      <c r="O102" s="382"/>
      <c r="Q102" s="381"/>
    </row>
    <row r="103" spans="1:17" ht="14.5" outlineLevel="1" x14ac:dyDescent="0.35">
      <c r="A103" s="357" t="s">
        <v>454</v>
      </c>
      <c r="G103" s="362" t="str">
        <f>G91</f>
        <v>LA_Kunst</v>
      </c>
      <c r="H103" s="382">
        <f>ROUND(LA_Kunst,2)</f>
        <v>181.99</v>
      </c>
      <c r="I103" s="394"/>
      <c r="J103" s="384"/>
      <c r="K103" s="391">
        <f>I103*H103</f>
        <v>0</v>
      </c>
      <c r="L103" s="394"/>
      <c r="M103" s="384"/>
      <c r="N103" s="391">
        <f>L103*H103</f>
        <v>0</v>
      </c>
      <c r="O103" s="390" t="s">
        <v>282</v>
      </c>
      <c r="Q103" s="381"/>
    </row>
    <row r="104" spans="1:17" outlineLevel="1" x14ac:dyDescent="0.3">
      <c r="A104" s="357" t="s">
        <v>453</v>
      </c>
      <c r="H104" s="382"/>
      <c r="I104" s="385"/>
      <c r="J104" s="384"/>
      <c r="K104" s="393">
        <f>K103/119*19*-[5]Bewertung!$G$65</f>
        <v>0</v>
      </c>
      <c r="L104" s="385"/>
      <c r="M104" s="384"/>
      <c r="N104" s="393">
        <f>N103/119*19*-[5]Bewertung!$G$66</f>
        <v>0</v>
      </c>
      <c r="O104" s="392" t="s">
        <v>281</v>
      </c>
      <c r="Q104" s="381"/>
    </row>
    <row r="105" spans="1:17" outlineLevel="1" x14ac:dyDescent="0.3">
      <c r="H105" s="382"/>
      <c r="I105" s="385"/>
      <c r="J105" s="384"/>
      <c r="K105" s="391">
        <f>SUM(K103:K104)</f>
        <v>0</v>
      </c>
      <c r="L105" s="385"/>
      <c r="M105" s="384"/>
      <c r="N105" s="391">
        <f>SUM(N103:N104)</f>
        <v>0</v>
      </c>
      <c r="O105" s="390" t="s">
        <v>280</v>
      </c>
      <c r="Q105" s="381"/>
    </row>
    <row r="106" spans="1:17" outlineLevel="1" x14ac:dyDescent="0.3">
      <c r="A106" s="357" t="s">
        <v>452</v>
      </c>
      <c r="H106" s="382"/>
      <c r="I106" s="385"/>
      <c r="J106" s="384"/>
      <c r="K106" s="389">
        <f>IF([5]Bewertung!$J$180=0,0,K105*$H$18)</f>
        <v>0</v>
      </c>
      <c r="L106" s="385"/>
      <c r="M106" s="384"/>
      <c r="N106" s="389">
        <f>IF([5]Bewertung!$J$217=0,0,N105*$H$18)</f>
        <v>0</v>
      </c>
      <c r="O106" s="388" t="s">
        <v>279</v>
      </c>
      <c r="Q106" s="381"/>
    </row>
    <row r="107" spans="1:17" ht="14.5" outlineLevel="1" x14ac:dyDescent="0.35">
      <c r="A107" s="357" t="s">
        <v>451</v>
      </c>
      <c r="H107" s="382"/>
      <c r="I107" s="385"/>
      <c r="J107" s="384"/>
      <c r="K107" s="387">
        <f>SUM(K105:K106)</f>
        <v>0</v>
      </c>
      <c r="L107" s="385"/>
      <c r="M107" s="384"/>
      <c r="N107" s="387">
        <f>SUM(N105:N106)</f>
        <v>0</v>
      </c>
      <c r="O107" s="386" t="s">
        <v>154</v>
      </c>
      <c r="Q107" s="381"/>
    </row>
    <row r="108" spans="1:17" outlineLevel="1" x14ac:dyDescent="0.3">
      <c r="A108" s="357" t="s">
        <v>331</v>
      </c>
      <c r="H108" s="382"/>
      <c r="I108" s="385"/>
      <c r="J108" s="384"/>
      <c r="K108" s="383"/>
      <c r="L108" s="385"/>
      <c r="M108" s="384"/>
      <c r="N108" s="383"/>
      <c r="O108" s="382"/>
      <c r="Q108" s="381"/>
    </row>
    <row r="109" spans="1:17" outlineLevel="1" x14ac:dyDescent="0.3">
      <c r="H109" s="382"/>
      <c r="I109" s="385"/>
      <c r="J109" s="384"/>
      <c r="K109" s="383"/>
      <c r="L109" s="385"/>
      <c r="M109" s="384"/>
      <c r="N109" s="383"/>
      <c r="O109" s="382"/>
      <c r="Q109" s="381"/>
    </row>
    <row r="110" spans="1:17" outlineLevel="1" x14ac:dyDescent="0.3">
      <c r="H110" s="382"/>
      <c r="I110" s="385"/>
      <c r="J110" s="384"/>
      <c r="K110" s="383"/>
      <c r="L110" s="385"/>
      <c r="M110" s="384"/>
      <c r="N110" s="383"/>
      <c r="O110" s="382"/>
      <c r="Q110" s="381"/>
    </row>
    <row r="111" spans="1:17" outlineLevel="1" x14ac:dyDescent="0.3">
      <c r="A111" s="378" t="s">
        <v>450</v>
      </c>
      <c r="B111" s="375"/>
      <c r="C111" s="375"/>
      <c r="D111" s="375"/>
      <c r="E111" s="375"/>
      <c r="F111" s="375"/>
      <c r="G111" s="374"/>
      <c r="H111" s="379"/>
      <c r="I111" s="400"/>
      <c r="J111" s="399"/>
      <c r="K111" s="380"/>
      <c r="L111" s="400"/>
      <c r="M111" s="399"/>
      <c r="N111" s="380"/>
      <c r="O111" s="379"/>
      <c r="P111" s="369"/>
      <c r="Q111" s="381"/>
    </row>
    <row r="112" spans="1:17" outlineLevel="1" x14ac:dyDescent="0.3">
      <c r="A112" s="375"/>
      <c r="B112" s="375"/>
      <c r="C112" s="375"/>
      <c r="D112" s="375"/>
      <c r="E112" s="375"/>
      <c r="F112" s="375"/>
      <c r="G112" s="374"/>
      <c r="H112" s="379"/>
      <c r="I112" s="405" t="s">
        <v>50</v>
      </c>
      <c r="J112" s="399"/>
      <c r="K112" s="380"/>
      <c r="L112" s="405" t="s">
        <v>50</v>
      </c>
      <c r="M112" s="399"/>
      <c r="N112" s="380"/>
      <c r="O112" s="379"/>
      <c r="P112" s="369"/>
      <c r="Q112" s="381"/>
    </row>
    <row r="113" spans="1:17" outlineLevel="1" x14ac:dyDescent="0.3">
      <c r="A113" s="370" t="s">
        <v>449</v>
      </c>
      <c r="B113" s="375"/>
      <c r="C113" s="375"/>
      <c r="D113" s="375"/>
      <c r="E113" s="375"/>
      <c r="F113" s="375"/>
      <c r="G113" s="374" t="str">
        <f>W16</f>
        <v>Tennisplätze</v>
      </c>
      <c r="H113" s="379">
        <f>ROUND(Tennisplätze,2)</f>
        <v>45570.49</v>
      </c>
      <c r="I113" s="394"/>
      <c r="J113" s="399"/>
      <c r="K113" s="404">
        <f>I113*H113</f>
        <v>0</v>
      </c>
      <c r="L113" s="394"/>
      <c r="M113" s="399"/>
      <c r="N113" s="404">
        <f>L113*H113</f>
        <v>0</v>
      </c>
      <c r="O113" s="403" t="s">
        <v>282</v>
      </c>
      <c r="P113" s="369"/>
      <c r="Q113" s="381"/>
    </row>
    <row r="114" spans="1:17" outlineLevel="1" x14ac:dyDescent="0.3">
      <c r="A114" s="370"/>
      <c r="B114" s="375"/>
      <c r="C114" s="375"/>
      <c r="D114" s="375"/>
      <c r="E114" s="375"/>
      <c r="F114" s="375"/>
      <c r="G114" s="374"/>
      <c r="H114" s="379"/>
      <c r="I114" s="400"/>
      <c r="J114" s="399"/>
      <c r="K114" s="389">
        <f>K113/119*19*-[5]Bewertung!$G$65</f>
        <v>0</v>
      </c>
      <c r="L114" s="400"/>
      <c r="M114" s="399"/>
      <c r="N114" s="389">
        <f>N113/119*19*-[5]Bewertung!$G$66</f>
        <v>0</v>
      </c>
      <c r="O114" s="388" t="s">
        <v>281</v>
      </c>
      <c r="P114" s="369"/>
      <c r="Q114" s="381"/>
    </row>
    <row r="115" spans="1:17" outlineLevel="1" x14ac:dyDescent="0.3">
      <c r="A115" s="370"/>
      <c r="B115" s="375"/>
      <c r="C115" s="375"/>
      <c r="D115" s="375"/>
      <c r="E115" s="375"/>
      <c r="F115" s="375"/>
      <c r="G115" s="374"/>
      <c r="H115" s="379"/>
      <c r="I115" s="400"/>
      <c r="J115" s="399"/>
      <c r="K115" s="404">
        <f>SUM(K113:K114)</f>
        <v>0</v>
      </c>
      <c r="L115" s="400"/>
      <c r="M115" s="399"/>
      <c r="N115" s="404">
        <f>SUM(N113:N114)</f>
        <v>0</v>
      </c>
      <c r="O115" s="403" t="s">
        <v>280</v>
      </c>
      <c r="P115" s="369"/>
      <c r="Q115" s="381"/>
    </row>
    <row r="116" spans="1:17" outlineLevel="1" x14ac:dyDescent="0.3">
      <c r="A116" s="370"/>
      <c r="B116" s="375"/>
      <c r="C116" s="375"/>
      <c r="D116" s="375"/>
      <c r="E116" s="375"/>
      <c r="F116" s="375"/>
      <c r="G116" s="374"/>
      <c r="H116" s="379"/>
      <c r="I116" s="400"/>
      <c r="J116" s="399"/>
      <c r="K116" s="389">
        <f>IF([5]Bewertung!$J$180=0,0,K115*$H$18)</f>
        <v>0</v>
      </c>
      <c r="L116" s="400"/>
      <c r="M116" s="399"/>
      <c r="N116" s="389">
        <f>IF([5]Bewertung!$J$217=0,0,N115*$H$18)</f>
        <v>0</v>
      </c>
      <c r="O116" s="388" t="s">
        <v>279</v>
      </c>
      <c r="P116" s="369"/>
      <c r="Q116" s="381"/>
    </row>
    <row r="117" spans="1:17" outlineLevel="1" x14ac:dyDescent="0.3">
      <c r="A117" s="370"/>
      <c r="B117" s="375"/>
      <c r="C117" s="375"/>
      <c r="D117" s="375"/>
      <c r="E117" s="375"/>
      <c r="F117" s="375"/>
      <c r="G117" s="374"/>
      <c r="H117" s="379"/>
      <c r="I117" s="400"/>
      <c r="J117" s="399"/>
      <c r="K117" s="380">
        <f>SUM(K115:K116)</f>
        <v>0</v>
      </c>
      <c r="L117" s="400"/>
      <c r="M117" s="399"/>
      <c r="N117" s="380">
        <f>SUM(N115:N116)</f>
        <v>0</v>
      </c>
      <c r="O117" s="379" t="s">
        <v>154</v>
      </c>
      <c r="P117" s="369"/>
      <c r="Q117" s="381"/>
    </row>
    <row r="118" spans="1:17" outlineLevel="1" x14ac:dyDescent="0.3">
      <c r="A118" s="370"/>
      <c r="B118" s="375"/>
      <c r="C118" s="375"/>
      <c r="D118" s="375"/>
      <c r="E118" s="375"/>
      <c r="F118" s="375"/>
      <c r="G118" s="374"/>
      <c r="H118" s="379"/>
      <c r="I118" s="400"/>
      <c r="J118" s="399"/>
      <c r="K118" s="380"/>
      <c r="L118" s="400"/>
      <c r="M118" s="399"/>
      <c r="N118" s="380"/>
      <c r="O118" s="379"/>
      <c r="P118" s="369"/>
      <c r="Q118" s="381"/>
    </row>
    <row r="119" spans="1:17" outlineLevel="1" x14ac:dyDescent="0.3">
      <c r="A119" s="375"/>
      <c r="B119" s="375"/>
      <c r="C119" s="375"/>
      <c r="D119" s="375"/>
      <c r="E119" s="375"/>
      <c r="F119" s="375"/>
      <c r="G119" s="374"/>
      <c r="H119" s="379"/>
      <c r="I119" s="405" t="s">
        <v>448</v>
      </c>
      <c r="J119" s="399"/>
      <c r="K119" s="380"/>
      <c r="L119" s="405" t="s">
        <v>448</v>
      </c>
      <c r="M119" s="399"/>
      <c r="N119" s="380"/>
      <c r="O119" s="379"/>
      <c r="P119" s="369"/>
      <c r="Q119" s="381"/>
    </row>
    <row r="120" spans="1:17" outlineLevel="1" x14ac:dyDescent="0.3">
      <c r="A120" s="370" t="s">
        <v>447</v>
      </c>
      <c r="B120" s="375"/>
      <c r="C120" s="375"/>
      <c r="D120" s="375"/>
      <c r="E120" s="375"/>
      <c r="F120" s="375"/>
      <c r="G120" s="374" t="str">
        <f>W17</f>
        <v>TennisBallfang</v>
      </c>
      <c r="H120" s="379">
        <f>ROUND(TennisBallfang,2)</f>
        <v>96.79</v>
      </c>
      <c r="I120" s="394"/>
      <c r="J120" s="399"/>
      <c r="K120" s="404">
        <f>H120*I120</f>
        <v>0</v>
      </c>
      <c r="L120" s="394"/>
      <c r="M120" s="399"/>
      <c r="N120" s="404">
        <f>L120*H120</f>
        <v>0</v>
      </c>
      <c r="O120" s="403" t="s">
        <v>282</v>
      </c>
      <c r="P120" s="369"/>
      <c r="Q120" s="381"/>
    </row>
    <row r="121" spans="1:17" outlineLevel="1" x14ac:dyDescent="0.3">
      <c r="A121" s="370"/>
      <c r="B121" s="375"/>
      <c r="C121" s="375"/>
      <c r="D121" s="375"/>
      <c r="E121" s="375"/>
      <c r="F121" s="375"/>
      <c r="G121" s="374"/>
      <c r="H121" s="379"/>
      <c r="I121" s="400"/>
      <c r="J121" s="399"/>
      <c r="K121" s="389">
        <f>K120/119*19*-[5]Bewertung!$G$65</f>
        <v>0</v>
      </c>
      <c r="L121" s="400"/>
      <c r="M121" s="399"/>
      <c r="N121" s="389">
        <f>N120/119*19*-[5]Bewertung!$G$66</f>
        <v>0</v>
      </c>
      <c r="O121" s="388" t="s">
        <v>281</v>
      </c>
      <c r="P121" s="369"/>
      <c r="Q121" s="381"/>
    </row>
    <row r="122" spans="1:17" outlineLevel="1" x14ac:dyDescent="0.3">
      <c r="A122" s="370"/>
      <c r="B122" s="375"/>
      <c r="C122" s="375"/>
      <c r="D122" s="375"/>
      <c r="E122" s="375"/>
      <c r="F122" s="375"/>
      <c r="G122" s="374"/>
      <c r="H122" s="379"/>
      <c r="I122" s="400"/>
      <c r="J122" s="399"/>
      <c r="K122" s="404">
        <f>SUM(K120:K121)</f>
        <v>0</v>
      </c>
      <c r="L122" s="400"/>
      <c r="M122" s="399"/>
      <c r="N122" s="404">
        <f>SUM(N120:N121)</f>
        <v>0</v>
      </c>
      <c r="O122" s="403" t="s">
        <v>280</v>
      </c>
      <c r="P122" s="369"/>
      <c r="Q122" s="381"/>
    </row>
    <row r="123" spans="1:17" outlineLevel="1" x14ac:dyDescent="0.3">
      <c r="A123" s="370"/>
      <c r="B123" s="375"/>
      <c r="C123" s="375"/>
      <c r="D123" s="375"/>
      <c r="E123" s="375"/>
      <c r="F123" s="375"/>
      <c r="G123" s="374"/>
      <c r="H123" s="379"/>
      <c r="I123" s="400"/>
      <c r="J123" s="399"/>
      <c r="K123" s="389">
        <f>IF([5]Bewertung!$J$180=0,0,K122*$H$18)</f>
        <v>0</v>
      </c>
      <c r="L123" s="400"/>
      <c r="M123" s="399"/>
      <c r="N123" s="389">
        <f>IF([5]Bewertung!$J$217=0,0,N122*$H$18)</f>
        <v>0</v>
      </c>
      <c r="O123" s="388" t="s">
        <v>279</v>
      </c>
      <c r="P123" s="369"/>
      <c r="Q123" s="381"/>
    </row>
    <row r="124" spans="1:17" outlineLevel="1" x14ac:dyDescent="0.3">
      <c r="A124" s="370"/>
      <c r="B124" s="375"/>
      <c r="C124" s="375"/>
      <c r="D124" s="375"/>
      <c r="E124" s="375"/>
      <c r="F124" s="375"/>
      <c r="G124" s="374"/>
      <c r="H124" s="379"/>
      <c r="I124" s="400"/>
      <c r="J124" s="399"/>
      <c r="K124" s="380">
        <f>SUM(K122:K123)</f>
        <v>0</v>
      </c>
      <c r="L124" s="400"/>
      <c r="M124" s="399"/>
      <c r="N124" s="380">
        <f>SUM(N122:N123)</f>
        <v>0</v>
      </c>
      <c r="O124" s="379" t="s">
        <v>154</v>
      </c>
      <c r="P124" s="369"/>
      <c r="Q124" s="381"/>
    </row>
    <row r="125" spans="1:17" outlineLevel="1" x14ac:dyDescent="0.3">
      <c r="A125" s="370"/>
      <c r="B125" s="375"/>
      <c r="C125" s="375"/>
      <c r="D125" s="375"/>
      <c r="E125" s="375"/>
      <c r="F125" s="375"/>
      <c r="G125" s="374"/>
      <c r="H125" s="379"/>
      <c r="I125" s="400"/>
      <c r="J125" s="399"/>
      <c r="K125" s="380"/>
      <c r="L125" s="400"/>
      <c r="M125" s="399"/>
      <c r="N125" s="380"/>
      <c r="O125" s="379"/>
      <c r="P125" s="369"/>
      <c r="Q125" s="381"/>
    </row>
    <row r="126" spans="1:17" outlineLevel="1" x14ac:dyDescent="0.3">
      <c r="A126" s="375"/>
      <c r="B126" s="375"/>
      <c r="C126" s="375"/>
      <c r="D126" s="375"/>
      <c r="E126" s="375"/>
      <c r="F126" s="375"/>
      <c r="G126" s="374"/>
      <c r="H126" s="379"/>
      <c r="I126" s="405" t="s">
        <v>50</v>
      </c>
      <c r="J126" s="399"/>
      <c r="K126" s="380"/>
      <c r="L126" s="405" t="s">
        <v>50</v>
      </c>
      <c r="M126" s="399"/>
      <c r="N126" s="380"/>
      <c r="O126" s="379"/>
      <c r="P126" s="369"/>
      <c r="Q126" s="381"/>
    </row>
    <row r="127" spans="1:17" outlineLevel="1" x14ac:dyDescent="0.3">
      <c r="A127" s="370" t="s">
        <v>446</v>
      </c>
      <c r="B127" s="375"/>
      <c r="C127" s="375"/>
      <c r="D127" s="375"/>
      <c r="E127" s="375"/>
      <c r="F127" s="375"/>
      <c r="G127" s="374" t="str">
        <f>W18</f>
        <v>TennisÜbung</v>
      </c>
      <c r="H127" s="379">
        <f>ROUND(TennisÜbung,2)</f>
        <v>28104.98</v>
      </c>
      <c r="I127" s="394"/>
      <c r="J127" s="399"/>
      <c r="K127" s="404">
        <f>H127*I127</f>
        <v>0</v>
      </c>
      <c r="L127" s="394"/>
      <c r="M127" s="399"/>
      <c r="N127" s="404">
        <f>L127*H127</f>
        <v>0</v>
      </c>
      <c r="O127" s="403" t="s">
        <v>282</v>
      </c>
      <c r="P127" s="369"/>
      <c r="Q127" s="381"/>
    </row>
    <row r="128" spans="1:17" outlineLevel="1" x14ac:dyDescent="0.3">
      <c r="A128" s="375"/>
      <c r="B128" s="375"/>
      <c r="C128" s="375"/>
      <c r="D128" s="375"/>
      <c r="E128" s="375"/>
      <c r="F128" s="375"/>
      <c r="G128" s="374"/>
      <c r="H128" s="379"/>
      <c r="I128" s="400"/>
      <c r="J128" s="399"/>
      <c r="K128" s="389">
        <f>K127/119*19*-[5]Bewertung!$G$65</f>
        <v>0</v>
      </c>
      <c r="L128" s="400"/>
      <c r="M128" s="399"/>
      <c r="N128" s="389">
        <f>N127/119*19*-[5]Bewertung!$G$66</f>
        <v>0</v>
      </c>
      <c r="O128" s="388" t="s">
        <v>281</v>
      </c>
      <c r="P128" s="369" t="s">
        <v>445</v>
      </c>
      <c r="Q128" s="381"/>
    </row>
    <row r="129" spans="1:17" outlineLevel="1" x14ac:dyDescent="0.3">
      <c r="A129" s="376" t="s">
        <v>292</v>
      </c>
      <c r="B129" s="375"/>
      <c r="C129" s="375"/>
      <c r="D129" s="375"/>
      <c r="E129" s="375"/>
      <c r="F129" s="375"/>
      <c r="G129" s="374"/>
      <c r="H129" s="379"/>
      <c r="I129" s="400"/>
      <c r="J129" s="399"/>
      <c r="K129" s="404">
        <f>SUM(K127:K128)</f>
        <v>0</v>
      </c>
      <c r="L129" s="400"/>
      <c r="M129" s="399"/>
      <c r="N129" s="404">
        <f>SUM(N127:N128)</f>
        <v>0</v>
      </c>
      <c r="O129" s="403" t="s">
        <v>280</v>
      </c>
      <c r="P129" s="369"/>
      <c r="Q129" s="381"/>
    </row>
    <row r="130" spans="1:17" outlineLevel="1" x14ac:dyDescent="0.3">
      <c r="A130" s="375" t="s">
        <v>444</v>
      </c>
      <c r="B130" s="375"/>
      <c r="C130" s="375"/>
      <c r="D130" s="375"/>
      <c r="E130" s="375"/>
      <c r="F130" s="375"/>
      <c r="G130" s="374"/>
      <c r="H130" s="379"/>
      <c r="I130" s="400"/>
      <c r="J130" s="399"/>
      <c r="K130" s="389">
        <f>IF([5]Bewertung!$J$180=0,0,K129*$H$18)</f>
        <v>0</v>
      </c>
      <c r="L130" s="400"/>
      <c r="M130" s="399"/>
      <c r="N130" s="389">
        <f>IF([5]Bewertung!$J$217=0,0,N129*$H$18)</f>
        <v>0</v>
      </c>
      <c r="O130" s="388" t="s">
        <v>279</v>
      </c>
      <c r="P130" s="369"/>
      <c r="Q130" s="381"/>
    </row>
    <row r="131" spans="1:17" outlineLevel="1" x14ac:dyDescent="0.3">
      <c r="A131" s="375"/>
      <c r="B131" s="375"/>
      <c r="C131" s="375"/>
      <c r="D131" s="375"/>
      <c r="E131" s="375"/>
      <c r="F131" s="375"/>
      <c r="G131" s="374"/>
      <c r="H131" s="379"/>
      <c r="I131" s="400"/>
      <c r="J131" s="399"/>
      <c r="K131" s="380">
        <f>SUM(K129:K130)</f>
        <v>0</v>
      </c>
      <c r="L131" s="400"/>
      <c r="M131" s="399"/>
      <c r="N131" s="380">
        <f>SUM(N129:N130)</f>
        <v>0</v>
      </c>
      <c r="O131" s="379" t="s">
        <v>154</v>
      </c>
      <c r="P131" s="369"/>
      <c r="Q131" s="381"/>
    </row>
    <row r="132" spans="1:17" outlineLevel="1" x14ac:dyDescent="0.3">
      <c r="A132" s="375" t="s">
        <v>443</v>
      </c>
      <c r="B132" s="375"/>
      <c r="C132" s="375"/>
      <c r="D132" s="375"/>
      <c r="E132" s="375"/>
      <c r="F132" s="375"/>
      <c r="G132" s="374"/>
      <c r="H132" s="379"/>
      <c r="I132" s="400"/>
      <c r="J132" s="399"/>
      <c r="K132" s="380"/>
      <c r="L132" s="400"/>
      <c r="M132" s="399"/>
      <c r="N132" s="380"/>
      <c r="O132" s="379"/>
      <c r="P132" s="369"/>
      <c r="Q132" s="381"/>
    </row>
    <row r="133" spans="1:17" outlineLevel="1" x14ac:dyDescent="0.3">
      <c r="H133" s="382"/>
      <c r="I133" s="385"/>
      <c r="J133" s="384"/>
      <c r="K133" s="383"/>
      <c r="L133" s="385"/>
      <c r="M133" s="384"/>
      <c r="N133" s="383"/>
      <c r="O133" s="382"/>
      <c r="Q133" s="381"/>
    </row>
    <row r="134" spans="1:17" outlineLevel="1" x14ac:dyDescent="0.3">
      <c r="H134" s="382"/>
      <c r="I134" s="385"/>
      <c r="J134" s="384"/>
      <c r="K134" s="383"/>
      <c r="L134" s="385"/>
      <c r="M134" s="384"/>
      <c r="N134" s="383"/>
      <c r="O134" s="382"/>
      <c r="Q134" s="381"/>
    </row>
    <row r="135" spans="1:17" outlineLevel="1" x14ac:dyDescent="0.3">
      <c r="A135" s="360" t="s">
        <v>442</v>
      </c>
      <c r="H135" s="382"/>
      <c r="I135" s="397" t="s">
        <v>46</v>
      </c>
      <c r="J135" s="407" t="s">
        <v>47</v>
      </c>
      <c r="K135" s="383"/>
      <c r="L135" s="397" t="s">
        <v>46</v>
      </c>
      <c r="M135" s="407" t="s">
        <v>47</v>
      </c>
      <c r="N135" s="383"/>
      <c r="O135" s="382"/>
      <c r="Q135" s="381"/>
    </row>
    <row r="136" spans="1:17" outlineLevel="1" x14ac:dyDescent="0.3">
      <c r="A136" s="357" t="s">
        <v>441</v>
      </c>
      <c r="G136" s="362" t="str">
        <f>W19</f>
        <v>Reitplätze</v>
      </c>
      <c r="H136" s="382">
        <f>ROUND(Reitplätze,2)</f>
        <v>52.48</v>
      </c>
      <c r="I136" s="394"/>
      <c r="J136" s="406"/>
      <c r="K136" s="391">
        <f>H136*I136*J136</f>
        <v>0</v>
      </c>
      <c r="L136" s="394"/>
      <c r="M136" s="406"/>
      <c r="N136" s="391">
        <f>L136*M136*H136</f>
        <v>0</v>
      </c>
      <c r="O136" s="390" t="s">
        <v>282</v>
      </c>
      <c r="Q136" s="381"/>
    </row>
    <row r="137" spans="1:17" outlineLevel="1" x14ac:dyDescent="0.3">
      <c r="H137" s="382"/>
      <c r="I137" s="385"/>
      <c r="J137" s="384"/>
      <c r="K137" s="393">
        <f>K136/119*19*-[5]Bewertung!$G$65</f>
        <v>0</v>
      </c>
      <c r="L137" s="385"/>
      <c r="M137" s="384"/>
      <c r="N137" s="393">
        <f>N136/119*19*-[5]Bewertung!$G$66</f>
        <v>0</v>
      </c>
      <c r="O137" s="392" t="s">
        <v>281</v>
      </c>
      <c r="Q137" s="381"/>
    </row>
    <row r="138" spans="1:17" outlineLevel="1" x14ac:dyDescent="0.3">
      <c r="A138" s="402" t="s">
        <v>292</v>
      </c>
      <c r="H138" s="382"/>
      <c r="I138" s="385"/>
      <c r="J138" s="384"/>
      <c r="K138" s="391">
        <f>SUM(K136:K137)</f>
        <v>0</v>
      </c>
      <c r="L138" s="385"/>
      <c r="M138" s="384"/>
      <c r="N138" s="391">
        <f>SUM(N136:N137)</f>
        <v>0</v>
      </c>
      <c r="O138" s="390" t="s">
        <v>280</v>
      </c>
      <c r="Q138" s="381"/>
    </row>
    <row r="139" spans="1:17" outlineLevel="1" x14ac:dyDescent="0.3">
      <c r="A139" s="357" t="s">
        <v>360</v>
      </c>
      <c r="H139" s="382"/>
      <c r="I139" s="385"/>
      <c r="J139" s="384"/>
      <c r="K139" s="389">
        <f>IF([5]Bewertung!$J$180=0,0,K138*$H$18)</f>
        <v>0</v>
      </c>
      <c r="L139" s="385"/>
      <c r="M139" s="384"/>
      <c r="N139" s="389">
        <f>IF([5]Bewertung!$J$217=0,0,N138*$H$18)</f>
        <v>0</v>
      </c>
      <c r="O139" s="388" t="s">
        <v>279</v>
      </c>
      <c r="Q139" s="381"/>
    </row>
    <row r="140" spans="1:17" outlineLevel="1" x14ac:dyDescent="0.3">
      <c r="A140" s="357" t="s">
        <v>359</v>
      </c>
      <c r="H140" s="382"/>
      <c r="I140" s="385"/>
      <c r="J140" s="384"/>
      <c r="K140" s="387">
        <f>SUM(K138:K139)</f>
        <v>0</v>
      </c>
      <c r="L140" s="385"/>
      <c r="M140" s="384"/>
      <c r="N140" s="387">
        <f>SUM(N138:N139)</f>
        <v>0</v>
      </c>
      <c r="O140" s="386" t="s">
        <v>154</v>
      </c>
      <c r="Q140" s="381"/>
    </row>
    <row r="141" spans="1:17" outlineLevel="1" x14ac:dyDescent="0.3">
      <c r="A141" s="357" t="s">
        <v>358</v>
      </c>
      <c r="H141" s="382"/>
      <c r="I141" s="385"/>
      <c r="J141" s="384"/>
      <c r="K141" s="383"/>
      <c r="L141" s="385"/>
      <c r="M141" s="384"/>
      <c r="N141" s="383"/>
      <c r="O141" s="382"/>
      <c r="Q141" s="381"/>
    </row>
    <row r="142" spans="1:17" outlineLevel="1" x14ac:dyDescent="0.3">
      <c r="H142" s="382"/>
      <c r="I142" s="385"/>
      <c r="J142" s="384"/>
      <c r="K142" s="383"/>
      <c r="L142" s="385"/>
      <c r="M142" s="384"/>
      <c r="N142" s="383"/>
      <c r="O142" s="382"/>
      <c r="Q142" s="381"/>
    </row>
    <row r="143" spans="1:17" outlineLevel="1" x14ac:dyDescent="0.3">
      <c r="H143" s="382"/>
      <c r="I143" s="385"/>
      <c r="J143" s="384"/>
      <c r="K143" s="383"/>
      <c r="L143" s="385"/>
      <c r="M143" s="384"/>
      <c r="N143" s="383"/>
      <c r="O143" s="382"/>
      <c r="Q143" s="381"/>
    </row>
    <row r="144" spans="1:17" outlineLevel="1" x14ac:dyDescent="0.3">
      <c r="H144" s="382"/>
      <c r="I144" s="385"/>
      <c r="J144" s="384"/>
      <c r="K144" s="383"/>
      <c r="L144" s="385"/>
      <c r="M144" s="384"/>
      <c r="N144" s="383"/>
      <c r="O144" s="382"/>
      <c r="Q144" s="381"/>
    </row>
    <row r="145" spans="1:17" outlineLevel="1" x14ac:dyDescent="0.3">
      <c r="A145" s="375"/>
      <c r="B145" s="375"/>
      <c r="C145" s="375"/>
      <c r="D145" s="375"/>
      <c r="E145" s="375"/>
      <c r="F145" s="375"/>
      <c r="G145" s="374"/>
      <c r="H145" s="379"/>
      <c r="I145" s="405" t="s">
        <v>46</v>
      </c>
      <c r="J145" s="408" t="s">
        <v>47</v>
      </c>
      <c r="K145" s="380"/>
      <c r="L145" s="405" t="s">
        <v>46</v>
      </c>
      <c r="M145" s="408" t="s">
        <v>47</v>
      </c>
      <c r="N145" s="380"/>
      <c r="O145" s="379"/>
      <c r="P145" s="369"/>
      <c r="Q145" s="381"/>
    </row>
    <row r="146" spans="1:17" outlineLevel="1" x14ac:dyDescent="0.3">
      <c r="A146" s="370" t="s">
        <v>440</v>
      </c>
      <c r="B146" s="375"/>
      <c r="C146" s="375"/>
      <c r="D146" s="375"/>
      <c r="E146" s="375"/>
      <c r="F146" s="375"/>
      <c r="G146" s="374"/>
      <c r="H146" s="379"/>
      <c r="I146" s="400"/>
      <c r="J146" s="399"/>
      <c r="K146" s="371"/>
      <c r="L146" s="400"/>
      <c r="M146" s="399"/>
      <c r="N146" s="371"/>
      <c r="O146" s="370"/>
      <c r="P146" s="369"/>
      <c r="Q146" s="381"/>
    </row>
    <row r="147" spans="1:17" outlineLevel="1" x14ac:dyDescent="0.3">
      <c r="A147" s="375" t="s">
        <v>439</v>
      </c>
      <c r="B147" s="375"/>
      <c r="C147" s="375"/>
      <c r="D147" s="375"/>
      <c r="E147" s="375"/>
      <c r="F147" s="375"/>
      <c r="G147" s="374" t="str">
        <f>W20</f>
        <v>Beach</v>
      </c>
      <c r="H147" s="379">
        <f>ROUND(Beach,2)</f>
        <v>82.61</v>
      </c>
      <c r="I147" s="394"/>
      <c r="J147" s="406"/>
      <c r="K147" s="404">
        <f>H147*I147*J147</f>
        <v>0</v>
      </c>
      <c r="L147" s="394"/>
      <c r="M147" s="406"/>
      <c r="N147" s="404">
        <f>L147*M147*H147</f>
        <v>0</v>
      </c>
      <c r="O147" s="403" t="s">
        <v>282</v>
      </c>
      <c r="P147" s="369" t="s">
        <v>438</v>
      </c>
      <c r="Q147" s="381"/>
    </row>
    <row r="148" spans="1:17" outlineLevel="1" x14ac:dyDescent="0.3">
      <c r="A148" s="375"/>
      <c r="B148" s="375"/>
      <c r="C148" s="375"/>
      <c r="D148" s="375"/>
      <c r="E148" s="375"/>
      <c r="F148" s="375"/>
      <c r="G148" s="374"/>
      <c r="H148" s="379"/>
      <c r="I148" s="400"/>
      <c r="J148" s="399"/>
      <c r="K148" s="389">
        <f>K147/119*19*-[5]Bewertung!$G$65</f>
        <v>0</v>
      </c>
      <c r="L148" s="400"/>
      <c r="M148" s="399"/>
      <c r="N148" s="389">
        <f>N147/119*19*-[5]Bewertung!$G$66</f>
        <v>0</v>
      </c>
      <c r="O148" s="388" t="s">
        <v>281</v>
      </c>
      <c r="P148" s="369"/>
      <c r="Q148" s="381"/>
    </row>
    <row r="149" spans="1:17" outlineLevel="1" x14ac:dyDescent="0.3">
      <c r="A149" s="376" t="s">
        <v>292</v>
      </c>
      <c r="B149" s="375"/>
      <c r="C149" s="375"/>
      <c r="D149" s="375"/>
      <c r="E149" s="375"/>
      <c r="F149" s="375"/>
      <c r="G149" s="374"/>
      <c r="H149" s="379"/>
      <c r="I149" s="400"/>
      <c r="J149" s="399"/>
      <c r="K149" s="404">
        <f>SUM(K147:K148)</f>
        <v>0</v>
      </c>
      <c r="L149" s="400"/>
      <c r="M149" s="399"/>
      <c r="N149" s="404">
        <f>SUM(N147:N148)</f>
        <v>0</v>
      </c>
      <c r="O149" s="403" t="s">
        <v>280</v>
      </c>
      <c r="P149" s="369"/>
      <c r="Q149" s="381"/>
    </row>
    <row r="150" spans="1:17" outlineLevel="1" x14ac:dyDescent="0.3">
      <c r="A150" s="375" t="s">
        <v>437</v>
      </c>
      <c r="B150" s="375"/>
      <c r="C150" s="375"/>
      <c r="D150" s="375"/>
      <c r="E150" s="375"/>
      <c r="F150" s="375"/>
      <c r="G150" s="374"/>
      <c r="H150" s="379"/>
      <c r="I150" s="400"/>
      <c r="J150" s="399"/>
      <c r="K150" s="389">
        <f>IF([5]Bewertung!$J$180=0,0,K149*$H$18)</f>
        <v>0</v>
      </c>
      <c r="L150" s="400"/>
      <c r="M150" s="399"/>
      <c r="N150" s="389">
        <f>IF([5]Bewertung!$J$217=0,0,N149*$H$18)</f>
        <v>0</v>
      </c>
      <c r="O150" s="388" t="s">
        <v>279</v>
      </c>
      <c r="P150" s="369"/>
      <c r="Q150" s="381"/>
    </row>
    <row r="151" spans="1:17" outlineLevel="1" x14ac:dyDescent="0.3">
      <c r="A151" s="375" t="s">
        <v>436</v>
      </c>
      <c r="B151" s="375"/>
      <c r="C151" s="375"/>
      <c r="D151" s="375"/>
      <c r="E151" s="375"/>
      <c r="F151" s="375"/>
      <c r="G151" s="374"/>
      <c r="H151" s="379"/>
      <c r="I151" s="400"/>
      <c r="J151" s="399"/>
      <c r="K151" s="380">
        <f>SUM(K149:K150)</f>
        <v>0</v>
      </c>
      <c r="L151" s="400"/>
      <c r="M151" s="399"/>
      <c r="N151" s="380">
        <f>SUM(N149:N150)</f>
        <v>0</v>
      </c>
      <c r="O151" s="379" t="s">
        <v>154</v>
      </c>
      <c r="P151" s="369"/>
      <c r="Q151" s="381"/>
    </row>
    <row r="152" spans="1:17" outlineLevel="1" x14ac:dyDescent="0.3">
      <c r="H152" s="382"/>
      <c r="I152" s="385"/>
      <c r="J152" s="384"/>
      <c r="K152" s="383"/>
      <c r="L152" s="385"/>
      <c r="M152" s="384"/>
      <c r="N152" s="383"/>
      <c r="O152" s="382"/>
      <c r="Q152" s="381"/>
    </row>
    <row r="153" spans="1:17" outlineLevel="1" x14ac:dyDescent="0.3">
      <c r="H153" s="382"/>
      <c r="I153" s="385"/>
      <c r="J153" s="384"/>
      <c r="K153" s="383"/>
      <c r="L153" s="385"/>
      <c r="M153" s="384"/>
      <c r="N153" s="383"/>
      <c r="O153" s="382"/>
      <c r="Q153" s="381"/>
    </row>
    <row r="154" spans="1:17" outlineLevel="1" x14ac:dyDescent="0.3">
      <c r="A154" s="370" t="s">
        <v>435</v>
      </c>
      <c r="B154" s="375"/>
      <c r="C154" s="375"/>
      <c r="D154" s="375"/>
      <c r="E154" s="375"/>
      <c r="F154" s="375"/>
      <c r="G154" s="374"/>
      <c r="H154" s="379"/>
      <c r="I154" s="405" t="s">
        <v>50</v>
      </c>
      <c r="J154" s="399"/>
      <c r="K154" s="380"/>
      <c r="L154" s="405" t="s">
        <v>50</v>
      </c>
      <c r="M154" s="399"/>
      <c r="N154" s="380"/>
      <c r="O154" s="379"/>
      <c r="P154" s="369"/>
      <c r="Q154" s="381"/>
    </row>
    <row r="155" spans="1:17" outlineLevel="1" x14ac:dyDescent="0.3">
      <c r="A155" s="375" t="s">
        <v>434</v>
      </c>
      <c r="B155" s="375"/>
      <c r="C155" s="375"/>
      <c r="D155" s="375"/>
      <c r="E155" s="375"/>
      <c r="F155" s="375"/>
      <c r="G155" s="374" t="str">
        <f>W21</f>
        <v>Stockbahn</v>
      </c>
      <c r="H155" s="379">
        <f>ROUND(Stockbahn,2)</f>
        <v>22774.67</v>
      </c>
      <c r="I155" s="394"/>
      <c r="J155" s="399"/>
      <c r="K155" s="404">
        <f>H155*I155</f>
        <v>0</v>
      </c>
      <c r="L155" s="394"/>
      <c r="M155" s="399"/>
      <c r="N155" s="404">
        <f>L155*H155</f>
        <v>0</v>
      </c>
      <c r="O155" s="403" t="s">
        <v>282</v>
      </c>
      <c r="P155" s="369"/>
      <c r="Q155" s="381"/>
    </row>
    <row r="156" spans="1:17" outlineLevel="1" x14ac:dyDescent="0.3">
      <c r="A156" s="375"/>
      <c r="B156" s="375"/>
      <c r="C156" s="375"/>
      <c r="D156" s="375"/>
      <c r="E156" s="375"/>
      <c r="F156" s="375"/>
      <c r="G156" s="374"/>
      <c r="H156" s="379"/>
      <c r="I156" s="400"/>
      <c r="J156" s="399"/>
      <c r="K156" s="389">
        <f>K155/119*19*-[5]Bewertung!$G$65</f>
        <v>0</v>
      </c>
      <c r="L156" s="400"/>
      <c r="M156" s="399"/>
      <c r="N156" s="389">
        <f>N155/119*19*-[5]Bewertung!$G$66</f>
        <v>0</v>
      </c>
      <c r="O156" s="388" t="s">
        <v>281</v>
      </c>
      <c r="P156" s="369"/>
      <c r="Q156" s="381"/>
    </row>
    <row r="157" spans="1:17" outlineLevel="1" x14ac:dyDescent="0.3">
      <c r="A157" s="376" t="s">
        <v>292</v>
      </c>
      <c r="B157" s="375"/>
      <c r="C157" s="375"/>
      <c r="D157" s="375"/>
      <c r="E157" s="375"/>
      <c r="F157" s="375"/>
      <c r="G157" s="374"/>
      <c r="H157" s="379"/>
      <c r="I157" s="400"/>
      <c r="J157" s="399"/>
      <c r="K157" s="404">
        <f>SUM(K155:K156)</f>
        <v>0</v>
      </c>
      <c r="L157" s="400"/>
      <c r="M157" s="399"/>
      <c r="N157" s="404">
        <f>SUM(N155:N156)</f>
        <v>0</v>
      </c>
      <c r="O157" s="403" t="s">
        <v>280</v>
      </c>
      <c r="P157" s="369"/>
      <c r="Q157" s="381"/>
    </row>
    <row r="158" spans="1:17" outlineLevel="1" x14ac:dyDescent="0.3">
      <c r="A158" s="375" t="s">
        <v>433</v>
      </c>
      <c r="B158" s="375"/>
      <c r="C158" s="375"/>
      <c r="D158" s="375"/>
      <c r="E158" s="375"/>
      <c r="F158" s="375"/>
      <c r="G158" s="374"/>
      <c r="H158" s="379"/>
      <c r="I158" s="400"/>
      <c r="J158" s="399"/>
      <c r="K158" s="389">
        <f>IF([5]Bewertung!$J$180=0,0,K157*$H$18)</f>
        <v>0</v>
      </c>
      <c r="L158" s="400"/>
      <c r="M158" s="399"/>
      <c r="N158" s="389">
        <f>IF([5]Bewertung!$J$217=0,0,N157*$H$18)</f>
        <v>0</v>
      </c>
      <c r="O158" s="388" t="s">
        <v>279</v>
      </c>
      <c r="P158" s="369"/>
      <c r="Q158" s="381"/>
    </row>
    <row r="159" spans="1:17" outlineLevel="1" x14ac:dyDescent="0.3">
      <c r="A159" s="375" t="s">
        <v>432</v>
      </c>
      <c r="B159" s="375"/>
      <c r="C159" s="375"/>
      <c r="D159" s="375"/>
      <c r="E159" s="375"/>
      <c r="F159" s="375"/>
      <c r="G159" s="374"/>
      <c r="H159" s="379"/>
      <c r="I159" s="400"/>
      <c r="J159" s="399"/>
      <c r="K159" s="380">
        <f>SUM(K157:K158)</f>
        <v>0</v>
      </c>
      <c r="L159" s="400"/>
      <c r="M159" s="399"/>
      <c r="N159" s="380">
        <f>SUM(N157:N158)</f>
        <v>0</v>
      </c>
      <c r="O159" s="379" t="s">
        <v>154</v>
      </c>
      <c r="P159" s="369"/>
      <c r="Q159" s="381"/>
    </row>
    <row r="160" spans="1:17" outlineLevel="1" x14ac:dyDescent="0.3">
      <c r="A160" s="375"/>
      <c r="B160" s="375"/>
      <c r="C160" s="375"/>
      <c r="D160" s="375"/>
      <c r="E160" s="375"/>
      <c r="F160" s="375"/>
      <c r="G160" s="374"/>
      <c r="H160" s="379"/>
      <c r="I160" s="400"/>
      <c r="J160" s="399"/>
      <c r="K160" s="380"/>
      <c r="L160" s="400"/>
      <c r="M160" s="399"/>
      <c r="N160" s="380"/>
      <c r="O160" s="379"/>
      <c r="P160" s="369"/>
      <c r="Q160" s="381"/>
    </row>
    <row r="161" spans="1:17" outlineLevel="1" x14ac:dyDescent="0.3">
      <c r="H161" s="382"/>
      <c r="I161" s="385"/>
      <c r="J161" s="384"/>
      <c r="K161" s="383"/>
      <c r="L161" s="385"/>
      <c r="M161" s="384"/>
      <c r="N161" s="383"/>
      <c r="O161" s="382"/>
      <c r="Q161" s="381"/>
    </row>
    <row r="162" spans="1:17" outlineLevel="1" x14ac:dyDescent="0.3">
      <c r="A162" s="370" t="s">
        <v>431</v>
      </c>
      <c r="B162" s="375"/>
      <c r="C162" s="375"/>
      <c r="D162" s="375"/>
      <c r="E162" s="375"/>
      <c r="F162" s="375"/>
      <c r="G162" s="374"/>
      <c r="H162" s="379"/>
      <c r="I162" s="405" t="s">
        <v>50</v>
      </c>
      <c r="J162" s="399"/>
      <c r="K162" s="380"/>
      <c r="L162" s="405" t="s">
        <v>50</v>
      </c>
      <c r="M162" s="399"/>
      <c r="N162" s="380"/>
      <c r="O162" s="379"/>
      <c r="P162" s="369"/>
      <c r="Q162" s="381"/>
    </row>
    <row r="163" spans="1:17" outlineLevel="1" x14ac:dyDescent="0.3">
      <c r="A163" s="375" t="s">
        <v>417</v>
      </c>
      <c r="B163" s="375"/>
      <c r="C163" s="375"/>
      <c r="D163" s="375"/>
      <c r="E163" s="375"/>
      <c r="F163" s="375"/>
      <c r="G163" s="374" t="str">
        <f>W22</f>
        <v>FlutlichtDIN</v>
      </c>
      <c r="H163" s="379">
        <f>ROUND(FlutlichtDIN,2)</f>
        <v>14669.52</v>
      </c>
      <c r="I163" s="394"/>
      <c r="J163" s="399"/>
      <c r="K163" s="404">
        <f>$I163*$H163</f>
        <v>0</v>
      </c>
      <c r="L163" s="394"/>
      <c r="M163" s="399"/>
      <c r="N163" s="404">
        <f>L163*H163</f>
        <v>0</v>
      </c>
      <c r="O163" s="403" t="s">
        <v>282</v>
      </c>
      <c r="P163" s="369" t="s">
        <v>430</v>
      </c>
      <c r="Q163" s="381"/>
    </row>
    <row r="164" spans="1:17" outlineLevel="1" x14ac:dyDescent="0.3">
      <c r="A164" s="375"/>
      <c r="B164" s="375"/>
      <c r="C164" s="375"/>
      <c r="D164" s="375"/>
      <c r="E164" s="375"/>
      <c r="F164" s="375"/>
      <c r="G164" s="374"/>
      <c r="H164" s="379"/>
      <c r="I164" s="400"/>
      <c r="J164" s="399"/>
      <c r="K164" s="389">
        <f>K163/119*19*-[5]Bewertung!$G$65</f>
        <v>0</v>
      </c>
      <c r="L164" s="400"/>
      <c r="M164" s="399"/>
      <c r="N164" s="389">
        <f>N163/119*19*-[5]Bewertung!$G$66</f>
        <v>0</v>
      </c>
      <c r="O164" s="388" t="s">
        <v>281</v>
      </c>
      <c r="P164" s="369" t="s">
        <v>416</v>
      </c>
      <c r="Q164" s="381"/>
    </row>
    <row r="165" spans="1:17" outlineLevel="1" x14ac:dyDescent="0.3">
      <c r="A165" s="376" t="s">
        <v>292</v>
      </c>
      <c r="B165" s="375"/>
      <c r="C165" s="375"/>
      <c r="D165" s="375"/>
      <c r="E165" s="375"/>
      <c r="F165" s="375"/>
      <c r="G165" s="374"/>
      <c r="H165" s="379"/>
      <c r="I165" s="400"/>
      <c r="J165" s="399"/>
      <c r="K165" s="404">
        <f>SUM(K163:K164)</f>
        <v>0</v>
      </c>
      <c r="L165" s="400"/>
      <c r="M165" s="399"/>
      <c r="N165" s="404">
        <f>SUM(N163:N164)</f>
        <v>0</v>
      </c>
      <c r="O165" s="403" t="s">
        <v>280</v>
      </c>
      <c r="P165" s="369"/>
      <c r="Q165" s="381"/>
    </row>
    <row r="166" spans="1:17" outlineLevel="1" x14ac:dyDescent="0.3">
      <c r="A166" s="375" t="s">
        <v>429</v>
      </c>
      <c r="B166" s="375"/>
      <c r="C166" s="375"/>
      <c r="D166" s="375"/>
      <c r="E166" s="375"/>
      <c r="F166" s="375"/>
      <c r="G166" s="374"/>
      <c r="H166" s="379"/>
      <c r="I166" s="400"/>
      <c r="J166" s="399"/>
      <c r="K166" s="389">
        <f>IF([5]Bewertung!$J$180=0,0,K165*$H$18)</f>
        <v>0</v>
      </c>
      <c r="L166" s="400"/>
      <c r="M166" s="399"/>
      <c r="N166" s="389">
        <f>IF([5]Bewertung!$J$217=0,0,N165*$H$18)</f>
        <v>0</v>
      </c>
      <c r="O166" s="388" t="s">
        <v>279</v>
      </c>
      <c r="P166" s="369"/>
      <c r="Q166" s="381"/>
    </row>
    <row r="167" spans="1:17" outlineLevel="1" x14ac:dyDescent="0.3">
      <c r="A167" s="375" t="s">
        <v>428</v>
      </c>
      <c r="B167" s="375"/>
      <c r="C167" s="375"/>
      <c r="D167" s="375"/>
      <c r="E167" s="375"/>
      <c r="F167" s="375"/>
      <c r="G167" s="374"/>
      <c r="H167" s="379"/>
      <c r="I167" s="400"/>
      <c r="J167" s="399"/>
      <c r="K167" s="380">
        <f>SUM(K165:K166)</f>
        <v>0</v>
      </c>
      <c r="L167" s="400"/>
      <c r="M167" s="399"/>
      <c r="N167" s="380">
        <f>SUM(N165:N166)</f>
        <v>0</v>
      </c>
      <c r="O167" s="379" t="s">
        <v>154</v>
      </c>
      <c r="P167" s="369"/>
      <c r="Q167" s="381"/>
    </row>
    <row r="168" spans="1:17" outlineLevel="1" x14ac:dyDescent="0.3">
      <c r="A168" s="375"/>
      <c r="B168" s="375"/>
      <c r="C168" s="375"/>
      <c r="D168" s="375"/>
      <c r="E168" s="375"/>
      <c r="F168" s="375"/>
      <c r="G168" s="374"/>
      <c r="H168" s="379"/>
      <c r="I168" s="400"/>
      <c r="J168" s="399"/>
      <c r="K168" s="380"/>
      <c r="L168" s="400"/>
      <c r="M168" s="399"/>
      <c r="N168" s="380"/>
      <c r="O168" s="379"/>
      <c r="P168" s="369"/>
      <c r="Q168" s="381"/>
    </row>
    <row r="169" spans="1:17" outlineLevel="1" x14ac:dyDescent="0.3">
      <c r="A169" s="375" t="s">
        <v>427</v>
      </c>
      <c r="B169" s="375"/>
      <c r="C169" s="375"/>
      <c r="D169" s="375"/>
      <c r="E169" s="375"/>
      <c r="F169" s="375"/>
      <c r="G169" s="374"/>
      <c r="H169" s="379"/>
      <c r="I169" s="400"/>
      <c r="J169" s="399"/>
      <c r="K169" s="380"/>
      <c r="L169" s="400"/>
      <c r="M169" s="399"/>
      <c r="N169" s="380"/>
      <c r="O169" s="379"/>
      <c r="P169" s="369"/>
      <c r="Q169" s="381"/>
    </row>
    <row r="170" spans="1:17" outlineLevel="1" x14ac:dyDescent="0.3">
      <c r="A170" s="375" t="s">
        <v>426</v>
      </c>
      <c r="B170" s="375"/>
      <c r="C170" s="375"/>
      <c r="D170" s="375"/>
      <c r="E170" s="375"/>
      <c r="F170" s="375"/>
      <c r="G170" s="374"/>
      <c r="H170" s="379"/>
      <c r="I170" s="400"/>
      <c r="J170" s="399"/>
      <c r="K170" s="380"/>
      <c r="L170" s="400"/>
      <c r="M170" s="399"/>
      <c r="N170" s="380"/>
      <c r="O170" s="379"/>
      <c r="P170" s="369"/>
      <c r="Q170" s="381"/>
    </row>
    <row r="171" spans="1:17" outlineLevel="1" x14ac:dyDescent="0.3">
      <c r="A171" s="375" t="s">
        <v>425</v>
      </c>
      <c r="B171" s="375"/>
      <c r="C171" s="375"/>
      <c r="D171" s="375"/>
      <c r="E171" s="375"/>
      <c r="F171" s="375"/>
      <c r="G171" s="374"/>
      <c r="H171" s="379"/>
      <c r="I171" s="400"/>
      <c r="J171" s="399"/>
      <c r="K171" s="380"/>
      <c r="L171" s="400"/>
      <c r="M171" s="399"/>
      <c r="N171" s="380"/>
      <c r="O171" s="379"/>
      <c r="P171" s="369"/>
      <c r="Q171" s="381"/>
    </row>
    <row r="172" spans="1:17" outlineLevel="1" x14ac:dyDescent="0.3">
      <c r="A172" s="375"/>
      <c r="B172" s="375"/>
      <c r="C172" s="375"/>
      <c r="D172" s="375"/>
      <c r="E172" s="375"/>
      <c r="F172" s="375"/>
      <c r="G172" s="374"/>
      <c r="H172" s="379"/>
      <c r="I172" s="400"/>
      <c r="J172" s="399"/>
      <c r="K172" s="380"/>
      <c r="L172" s="400"/>
      <c r="M172" s="399"/>
      <c r="N172" s="380"/>
      <c r="O172" s="379"/>
      <c r="P172" s="369"/>
      <c r="Q172" s="381"/>
    </row>
    <row r="173" spans="1:17" outlineLevel="1" x14ac:dyDescent="0.3">
      <c r="A173" s="375" t="s">
        <v>424</v>
      </c>
      <c r="B173" s="375"/>
      <c r="C173" s="375"/>
      <c r="D173" s="375"/>
      <c r="E173" s="375"/>
      <c r="F173" s="375"/>
      <c r="G173" s="374"/>
      <c r="H173" s="379"/>
      <c r="I173" s="400"/>
      <c r="J173" s="399"/>
      <c r="K173" s="380"/>
      <c r="L173" s="400"/>
      <c r="M173" s="399"/>
      <c r="N173" s="380"/>
      <c r="O173" s="379"/>
      <c r="P173" s="369"/>
      <c r="Q173" s="381"/>
    </row>
    <row r="174" spans="1:17" outlineLevel="1" x14ac:dyDescent="0.3">
      <c r="A174" s="375"/>
      <c r="B174" s="375"/>
      <c r="C174" s="375"/>
      <c r="D174" s="375"/>
      <c r="E174" s="375"/>
      <c r="F174" s="375"/>
      <c r="G174" s="374"/>
      <c r="H174" s="379"/>
      <c r="I174" s="400"/>
      <c r="J174" s="399"/>
      <c r="K174" s="380"/>
      <c r="L174" s="400"/>
      <c r="M174" s="399"/>
      <c r="N174" s="380"/>
      <c r="O174" s="379"/>
      <c r="P174" s="369"/>
      <c r="Q174" s="381"/>
    </row>
    <row r="175" spans="1:17" outlineLevel="1" x14ac:dyDescent="0.3">
      <c r="A175" s="375" t="s">
        <v>423</v>
      </c>
      <c r="B175" s="375"/>
      <c r="C175" s="375"/>
      <c r="D175" s="375"/>
      <c r="E175" s="375"/>
      <c r="F175" s="375"/>
      <c r="G175" s="374"/>
      <c r="H175" s="379"/>
      <c r="I175" s="400"/>
      <c r="J175" s="399"/>
      <c r="K175" s="380"/>
      <c r="L175" s="400"/>
      <c r="M175" s="399"/>
      <c r="N175" s="380"/>
      <c r="O175" s="379"/>
      <c r="P175" s="369"/>
      <c r="Q175" s="381"/>
    </row>
    <row r="176" spans="1:17" outlineLevel="1" x14ac:dyDescent="0.3">
      <c r="A176" s="375" t="s">
        <v>422</v>
      </c>
      <c r="B176" s="375"/>
      <c r="C176" s="375"/>
      <c r="D176" s="375"/>
      <c r="E176" s="375"/>
      <c r="F176" s="375"/>
      <c r="G176" s="374"/>
      <c r="H176" s="379"/>
      <c r="I176" s="400"/>
      <c r="J176" s="399"/>
      <c r="K176" s="380"/>
      <c r="L176" s="400"/>
      <c r="M176" s="399"/>
      <c r="N176" s="380"/>
      <c r="O176" s="379"/>
      <c r="P176" s="369"/>
      <c r="Q176" s="381"/>
    </row>
    <row r="177" spans="1:17" outlineLevel="1" x14ac:dyDescent="0.3">
      <c r="A177" s="375" t="s">
        <v>421</v>
      </c>
      <c r="B177" s="375"/>
      <c r="C177" s="375"/>
      <c r="D177" s="375"/>
      <c r="E177" s="375"/>
      <c r="F177" s="375"/>
      <c r="G177" s="374"/>
      <c r="H177" s="379"/>
      <c r="I177" s="400"/>
      <c r="J177" s="399"/>
      <c r="K177" s="380"/>
      <c r="L177" s="400"/>
      <c r="M177" s="399"/>
      <c r="N177" s="380"/>
      <c r="O177" s="379"/>
      <c r="P177" s="369"/>
      <c r="Q177" s="381"/>
    </row>
    <row r="178" spans="1:17" outlineLevel="1" x14ac:dyDescent="0.3">
      <c r="A178" s="375" t="s">
        <v>420</v>
      </c>
      <c r="B178" s="375"/>
      <c r="C178" s="375"/>
      <c r="D178" s="375"/>
      <c r="E178" s="375"/>
      <c r="F178" s="375"/>
      <c r="G178" s="374"/>
      <c r="H178" s="379"/>
      <c r="I178" s="400"/>
      <c r="J178" s="399"/>
      <c r="K178" s="380"/>
      <c r="L178" s="400"/>
      <c r="M178" s="399"/>
      <c r="N178" s="380"/>
      <c r="O178" s="379"/>
      <c r="P178" s="369"/>
      <c r="Q178" s="381"/>
    </row>
    <row r="179" spans="1:17" outlineLevel="1" x14ac:dyDescent="0.3">
      <c r="A179" s="375" t="s">
        <v>419</v>
      </c>
      <c r="B179" s="375"/>
      <c r="C179" s="375"/>
      <c r="D179" s="375"/>
      <c r="E179" s="375"/>
      <c r="F179" s="375"/>
      <c r="G179" s="374"/>
      <c r="H179" s="379"/>
      <c r="I179" s="400"/>
      <c r="J179" s="399"/>
      <c r="K179" s="380"/>
      <c r="L179" s="400"/>
      <c r="M179" s="399"/>
      <c r="N179" s="380"/>
      <c r="O179" s="379"/>
      <c r="P179" s="369"/>
      <c r="Q179" s="381"/>
    </row>
    <row r="180" spans="1:17" outlineLevel="1" x14ac:dyDescent="0.3">
      <c r="H180" s="382"/>
      <c r="I180" s="385"/>
      <c r="J180" s="384"/>
      <c r="K180" s="383"/>
      <c r="L180" s="385"/>
      <c r="M180" s="384"/>
      <c r="N180" s="383"/>
      <c r="O180" s="382"/>
      <c r="Q180" s="381"/>
    </row>
    <row r="181" spans="1:17" outlineLevel="1" x14ac:dyDescent="0.3">
      <c r="A181" s="370" t="s">
        <v>418</v>
      </c>
      <c r="B181" s="376"/>
      <c r="C181" s="375"/>
      <c r="D181" s="375"/>
      <c r="E181" s="375"/>
      <c r="F181" s="375"/>
      <c r="G181" s="374"/>
      <c r="H181" s="379"/>
      <c r="I181" s="405" t="s">
        <v>50</v>
      </c>
      <c r="J181" s="399"/>
      <c r="K181" s="380"/>
      <c r="L181" s="405" t="s">
        <v>50</v>
      </c>
      <c r="M181" s="399"/>
      <c r="N181" s="380"/>
      <c r="O181" s="379"/>
      <c r="P181" s="369"/>
      <c r="Q181" s="381"/>
    </row>
    <row r="182" spans="1:17" outlineLevel="1" x14ac:dyDescent="0.3">
      <c r="A182" s="375" t="s">
        <v>417</v>
      </c>
      <c r="B182" s="375"/>
      <c r="C182" s="375"/>
      <c r="D182" s="375"/>
      <c r="E182" s="375"/>
      <c r="F182" s="375"/>
      <c r="G182" s="374" t="str">
        <f>W23</f>
        <v>FlutlichtNODIN</v>
      </c>
      <c r="H182" s="379">
        <f>ROUND(FlutlichtNODIN,2)</f>
        <v>7334.76</v>
      </c>
      <c r="I182" s="394"/>
      <c r="J182" s="399"/>
      <c r="K182" s="404">
        <f>$I182*$H182</f>
        <v>0</v>
      </c>
      <c r="L182" s="394"/>
      <c r="M182" s="399"/>
      <c r="N182" s="404">
        <f>L182*H182</f>
        <v>0</v>
      </c>
      <c r="O182" s="403" t="s">
        <v>282</v>
      </c>
      <c r="P182" s="369"/>
      <c r="Q182" s="381"/>
    </row>
    <row r="183" spans="1:17" outlineLevel="1" x14ac:dyDescent="0.3">
      <c r="A183" s="375"/>
      <c r="B183" s="375"/>
      <c r="C183" s="375"/>
      <c r="D183" s="375"/>
      <c r="E183" s="375"/>
      <c r="F183" s="375"/>
      <c r="G183" s="374"/>
      <c r="H183" s="379"/>
      <c r="I183" s="400"/>
      <c r="J183" s="399"/>
      <c r="K183" s="389">
        <f>K182/119*19*-[5]Bewertung!$G$65</f>
        <v>0</v>
      </c>
      <c r="L183" s="400"/>
      <c r="M183" s="399"/>
      <c r="N183" s="389">
        <f>N182/119*19*-[5]Bewertung!$G$66</f>
        <v>0</v>
      </c>
      <c r="O183" s="388" t="s">
        <v>281</v>
      </c>
      <c r="P183" s="369" t="s">
        <v>416</v>
      </c>
      <c r="Q183" s="381"/>
    </row>
    <row r="184" spans="1:17" outlineLevel="1" x14ac:dyDescent="0.3">
      <c r="A184" s="376" t="s">
        <v>292</v>
      </c>
      <c r="B184" s="375"/>
      <c r="C184" s="375"/>
      <c r="D184" s="375"/>
      <c r="E184" s="375"/>
      <c r="F184" s="375"/>
      <c r="G184" s="374"/>
      <c r="H184" s="379"/>
      <c r="I184" s="400"/>
      <c r="J184" s="399"/>
      <c r="K184" s="404">
        <f>SUM(K182:K183)</f>
        <v>0</v>
      </c>
      <c r="L184" s="400"/>
      <c r="M184" s="399"/>
      <c r="N184" s="404">
        <f>SUM(N182:N183)</f>
        <v>0</v>
      </c>
      <c r="O184" s="403" t="s">
        <v>280</v>
      </c>
      <c r="P184" s="369"/>
      <c r="Q184" s="381"/>
    </row>
    <row r="185" spans="1:17" outlineLevel="1" x14ac:dyDescent="0.3">
      <c r="A185" s="375" t="s">
        <v>415</v>
      </c>
      <c r="B185" s="375"/>
      <c r="C185" s="375"/>
      <c r="D185" s="375"/>
      <c r="E185" s="375"/>
      <c r="F185" s="375"/>
      <c r="G185" s="374"/>
      <c r="H185" s="379"/>
      <c r="I185" s="400"/>
      <c r="J185" s="399"/>
      <c r="K185" s="389">
        <f>IF([5]Bewertung!$J$180=0,0,K184*$H$18)</f>
        <v>0</v>
      </c>
      <c r="L185" s="400"/>
      <c r="M185" s="399"/>
      <c r="N185" s="389">
        <f>IF([5]Bewertung!$J$217=0,0,N184*$H$18)</f>
        <v>0</v>
      </c>
      <c r="O185" s="388" t="s">
        <v>279</v>
      </c>
      <c r="P185" s="369"/>
      <c r="Q185" s="381"/>
    </row>
    <row r="186" spans="1:17" outlineLevel="1" x14ac:dyDescent="0.3">
      <c r="A186" s="375" t="s">
        <v>414</v>
      </c>
      <c r="B186" s="375"/>
      <c r="C186" s="375"/>
      <c r="D186" s="375"/>
      <c r="E186" s="375"/>
      <c r="F186" s="375"/>
      <c r="G186" s="374"/>
      <c r="H186" s="379"/>
      <c r="I186" s="400"/>
      <c r="J186" s="399"/>
      <c r="K186" s="380">
        <f>SUM(K184:K185)</f>
        <v>0</v>
      </c>
      <c r="L186" s="400"/>
      <c r="M186" s="399"/>
      <c r="N186" s="380">
        <f>SUM(N184:N185)</f>
        <v>0</v>
      </c>
      <c r="O186" s="379" t="s">
        <v>154</v>
      </c>
      <c r="P186" s="369"/>
      <c r="Q186" s="381"/>
    </row>
    <row r="187" spans="1:17" outlineLevel="1" x14ac:dyDescent="0.3">
      <c r="A187" s="375"/>
      <c r="B187" s="375"/>
      <c r="C187" s="375"/>
      <c r="D187" s="375"/>
      <c r="E187" s="375"/>
      <c r="F187" s="375"/>
      <c r="G187" s="374"/>
      <c r="H187" s="379"/>
      <c r="I187" s="400"/>
      <c r="J187" s="399"/>
      <c r="K187" s="380"/>
      <c r="L187" s="400"/>
      <c r="M187" s="399"/>
      <c r="N187" s="380"/>
      <c r="O187" s="379"/>
      <c r="P187" s="369"/>
      <c r="Q187" s="381"/>
    </row>
    <row r="188" spans="1:17" outlineLevel="1" x14ac:dyDescent="0.3">
      <c r="A188" s="375" t="s">
        <v>413</v>
      </c>
      <c r="B188" s="375"/>
      <c r="C188" s="375"/>
      <c r="D188" s="375"/>
      <c r="E188" s="375"/>
      <c r="F188" s="375"/>
      <c r="G188" s="374"/>
      <c r="H188" s="379"/>
      <c r="I188" s="400"/>
      <c r="J188" s="399"/>
      <c r="K188" s="380"/>
      <c r="L188" s="400"/>
      <c r="M188" s="399"/>
      <c r="N188" s="380"/>
      <c r="O188" s="379"/>
      <c r="P188" s="369"/>
      <c r="Q188" s="381"/>
    </row>
    <row r="189" spans="1:17" outlineLevel="1" x14ac:dyDescent="0.3">
      <c r="A189" s="375"/>
      <c r="B189" s="375"/>
      <c r="C189" s="375"/>
      <c r="D189" s="375"/>
      <c r="E189" s="375"/>
      <c r="F189" s="375"/>
      <c r="G189" s="374"/>
      <c r="H189" s="379"/>
      <c r="I189" s="400"/>
      <c r="J189" s="399"/>
      <c r="K189" s="380"/>
      <c r="L189" s="400"/>
      <c r="M189" s="399"/>
      <c r="N189" s="380"/>
      <c r="O189" s="379"/>
      <c r="P189" s="369"/>
      <c r="Q189" s="381"/>
    </row>
    <row r="190" spans="1:17" outlineLevel="1" x14ac:dyDescent="0.3">
      <c r="A190" s="375" t="s">
        <v>412</v>
      </c>
      <c r="B190" s="375"/>
      <c r="C190" s="375"/>
      <c r="D190" s="375"/>
      <c r="E190" s="375"/>
      <c r="F190" s="375"/>
      <c r="G190" s="374"/>
      <c r="H190" s="379"/>
      <c r="I190" s="400"/>
      <c r="J190" s="399"/>
      <c r="K190" s="380"/>
      <c r="L190" s="400"/>
      <c r="M190" s="399"/>
      <c r="N190" s="380"/>
      <c r="O190" s="379"/>
      <c r="P190" s="369"/>
      <c r="Q190" s="381"/>
    </row>
    <row r="191" spans="1:17" outlineLevel="1" x14ac:dyDescent="0.3">
      <c r="A191" s="375" t="s">
        <v>411</v>
      </c>
      <c r="B191" s="375"/>
      <c r="C191" s="375"/>
      <c r="D191" s="375"/>
      <c r="E191" s="375"/>
      <c r="F191" s="375"/>
      <c r="G191" s="374"/>
      <c r="H191" s="379"/>
      <c r="I191" s="400"/>
      <c r="J191" s="399"/>
      <c r="K191" s="380"/>
      <c r="L191" s="400"/>
      <c r="M191" s="399"/>
      <c r="N191" s="380"/>
      <c r="O191" s="379"/>
      <c r="P191" s="369"/>
      <c r="Q191" s="381"/>
    </row>
    <row r="192" spans="1:17" outlineLevel="1" x14ac:dyDescent="0.3">
      <c r="A192" s="375"/>
      <c r="B192" s="375"/>
      <c r="C192" s="375"/>
      <c r="D192" s="375"/>
      <c r="E192" s="375"/>
      <c r="F192" s="375"/>
      <c r="G192" s="374"/>
      <c r="H192" s="379"/>
      <c r="I192" s="400"/>
      <c r="J192" s="399"/>
      <c r="K192" s="380"/>
      <c r="L192" s="400"/>
      <c r="M192" s="399"/>
      <c r="N192" s="380"/>
      <c r="O192" s="379"/>
      <c r="P192" s="369"/>
      <c r="Q192" s="381"/>
    </row>
    <row r="193" spans="1:17" outlineLevel="1" x14ac:dyDescent="0.3">
      <c r="A193" s="375" t="s">
        <v>410</v>
      </c>
      <c r="B193" s="375"/>
      <c r="C193" s="375"/>
      <c r="D193" s="375"/>
      <c r="E193" s="375"/>
      <c r="F193" s="375"/>
      <c r="G193" s="374"/>
      <c r="H193" s="379"/>
      <c r="I193" s="400"/>
      <c r="J193" s="399"/>
      <c r="K193" s="380"/>
      <c r="L193" s="400"/>
      <c r="M193" s="399"/>
      <c r="N193" s="380"/>
      <c r="O193" s="379"/>
      <c r="P193" s="369"/>
      <c r="Q193" s="381"/>
    </row>
    <row r="194" spans="1:17" outlineLevel="1" x14ac:dyDescent="0.3">
      <c r="A194" s="375"/>
      <c r="B194" s="375"/>
      <c r="C194" s="375"/>
      <c r="D194" s="375"/>
      <c r="E194" s="375"/>
      <c r="F194" s="375"/>
      <c r="G194" s="374"/>
      <c r="H194" s="379"/>
      <c r="I194" s="400"/>
      <c r="J194" s="399"/>
      <c r="K194" s="380"/>
      <c r="L194" s="400"/>
      <c r="M194" s="399"/>
      <c r="N194" s="380"/>
      <c r="O194" s="379"/>
      <c r="P194" s="369"/>
      <c r="Q194" s="381"/>
    </row>
    <row r="195" spans="1:17" x14ac:dyDescent="0.3">
      <c r="H195" s="382"/>
      <c r="I195" s="385"/>
      <c r="J195" s="384"/>
      <c r="K195" s="383"/>
      <c r="L195" s="385"/>
      <c r="M195" s="384"/>
      <c r="N195" s="383"/>
      <c r="O195" s="382"/>
      <c r="Q195" s="381"/>
    </row>
    <row r="196" spans="1:17" x14ac:dyDescent="0.3">
      <c r="A196" s="398" t="s">
        <v>409</v>
      </c>
      <c r="D196" s="357" t="s">
        <v>408</v>
      </c>
      <c r="H196" s="382"/>
      <c r="I196" s="385"/>
      <c r="J196" s="384"/>
      <c r="K196" s="383"/>
      <c r="L196" s="385"/>
      <c r="M196" s="384"/>
      <c r="N196" s="383"/>
      <c r="O196" s="382"/>
      <c r="Q196" s="381"/>
    </row>
    <row r="197" spans="1:17" x14ac:dyDescent="0.3">
      <c r="H197" s="382"/>
      <c r="I197" s="385"/>
      <c r="J197" s="384"/>
      <c r="K197" s="383"/>
      <c r="L197" s="385"/>
      <c r="M197" s="384"/>
      <c r="N197" s="383"/>
      <c r="O197" s="382"/>
      <c r="Q197" s="381"/>
    </row>
    <row r="198" spans="1:17" outlineLevel="2" x14ac:dyDescent="0.3">
      <c r="A198" s="370" t="s">
        <v>407</v>
      </c>
      <c r="B198" s="375"/>
      <c r="C198" s="375"/>
      <c r="D198" s="375"/>
      <c r="E198" s="375"/>
      <c r="F198" s="375"/>
      <c r="G198" s="374"/>
      <c r="H198" s="379"/>
      <c r="I198" s="400"/>
      <c r="J198" s="399"/>
      <c r="K198" s="380"/>
      <c r="L198" s="400"/>
      <c r="M198" s="399"/>
      <c r="N198" s="380"/>
      <c r="O198" s="379"/>
      <c r="P198" s="369"/>
      <c r="Q198" s="381"/>
    </row>
    <row r="199" spans="1:17" outlineLevel="2" x14ac:dyDescent="0.3">
      <c r="A199" s="375"/>
      <c r="B199" s="375"/>
      <c r="C199" s="375"/>
      <c r="D199" s="375"/>
      <c r="E199" s="375"/>
      <c r="F199" s="375"/>
      <c r="G199" s="374"/>
      <c r="H199" s="379"/>
      <c r="I199" s="400"/>
      <c r="J199" s="399"/>
      <c r="K199" s="380"/>
      <c r="L199" s="400"/>
      <c r="M199" s="399"/>
      <c r="N199" s="380"/>
      <c r="O199" s="379"/>
      <c r="P199" s="369"/>
      <c r="Q199" s="381"/>
    </row>
    <row r="200" spans="1:17" outlineLevel="2" x14ac:dyDescent="0.3">
      <c r="A200" s="375" t="s">
        <v>406</v>
      </c>
      <c r="B200" s="375"/>
      <c r="C200" s="375"/>
      <c r="D200" s="375"/>
      <c r="E200" s="375"/>
      <c r="F200" s="375"/>
      <c r="G200" s="374"/>
      <c r="H200" s="379"/>
      <c r="I200" s="400"/>
      <c r="J200" s="399"/>
      <c r="K200" s="380"/>
      <c r="L200" s="400"/>
      <c r="M200" s="399"/>
      <c r="N200" s="380"/>
      <c r="O200" s="379"/>
      <c r="P200" s="369"/>
      <c r="Q200" s="381"/>
    </row>
    <row r="201" spans="1:17" outlineLevel="2" x14ac:dyDescent="0.3">
      <c r="A201" s="375" t="s">
        <v>405</v>
      </c>
      <c r="B201" s="375"/>
      <c r="C201" s="375"/>
      <c r="D201" s="375"/>
      <c r="E201" s="375"/>
      <c r="F201" s="375"/>
      <c r="G201" s="374"/>
      <c r="H201" s="379"/>
      <c r="I201" s="400"/>
      <c r="J201" s="399"/>
      <c r="K201" s="380"/>
      <c r="L201" s="400"/>
      <c r="M201" s="399"/>
      <c r="N201" s="380"/>
      <c r="O201" s="379"/>
      <c r="P201" s="369"/>
      <c r="Q201" s="381"/>
    </row>
    <row r="202" spans="1:17" outlineLevel="2" x14ac:dyDescent="0.3">
      <c r="A202" s="375" t="s">
        <v>404</v>
      </c>
      <c r="B202" s="375"/>
      <c r="C202" s="375"/>
      <c r="D202" s="375"/>
      <c r="E202" s="375"/>
      <c r="F202" s="375"/>
      <c r="G202" s="374"/>
      <c r="H202" s="379"/>
      <c r="I202" s="400"/>
      <c r="J202" s="399"/>
      <c r="K202" s="380"/>
      <c r="L202" s="400"/>
      <c r="M202" s="399"/>
      <c r="N202" s="380"/>
      <c r="O202" s="379"/>
      <c r="P202" s="369"/>
      <c r="Q202" s="381"/>
    </row>
    <row r="203" spans="1:17" outlineLevel="2" x14ac:dyDescent="0.3">
      <c r="A203" s="375" t="s">
        <v>403</v>
      </c>
      <c r="B203" s="375"/>
      <c r="C203" s="375"/>
      <c r="D203" s="375"/>
      <c r="E203" s="375"/>
      <c r="F203" s="375"/>
      <c r="G203" s="374"/>
      <c r="H203" s="379"/>
      <c r="I203" s="400"/>
      <c r="J203" s="399"/>
      <c r="K203" s="380"/>
      <c r="L203" s="400"/>
      <c r="M203" s="399"/>
      <c r="N203" s="380"/>
      <c r="O203" s="379"/>
      <c r="P203" s="369"/>
      <c r="Q203" s="381"/>
    </row>
    <row r="204" spans="1:17" outlineLevel="2" x14ac:dyDescent="0.3">
      <c r="A204" s="375" t="s">
        <v>297</v>
      </c>
      <c r="B204" s="375" t="s">
        <v>328</v>
      </c>
      <c r="C204" s="375"/>
      <c r="D204" s="375"/>
      <c r="E204" s="375"/>
      <c r="F204" s="375"/>
      <c r="G204" s="374"/>
      <c r="H204" s="379"/>
      <c r="I204" s="400"/>
      <c r="J204" s="399"/>
      <c r="K204" s="380"/>
      <c r="L204" s="400"/>
      <c r="M204" s="399"/>
      <c r="N204" s="380"/>
      <c r="O204" s="379"/>
      <c r="P204" s="369"/>
      <c r="Q204" s="381"/>
    </row>
    <row r="205" spans="1:17" outlineLevel="2" x14ac:dyDescent="0.3">
      <c r="A205" s="375" t="s">
        <v>297</v>
      </c>
      <c r="B205" s="375" t="s">
        <v>327</v>
      </c>
      <c r="C205" s="375"/>
      <c r="D205" s="375"/>
      <c r="E205" s="375"/>
      <c r="F205" s="375"/>
      <c r="G205" s="374"/>
      <c r="H205" s="379"/>
      <c r="I205" s="400"/>
      <c r="J205" s="399"/>
      <c r="K205" s="380"/>
      <c r="L205" s="400"/>
      <c r="M205" s="399"/>
      <c r="N205" s="380"/>
      <c r="O205" s="379"/>
      <c r="P205" s="369"/>
      <c r="Q205" s="381"/>
    </row>
    <row r="206" spans="1:17" outlineLevel="2" x14ac:dyDescent="0.3">
      <c r="A206" s="375" t="s">
        <v>297</v>
      </c>
      <c r="B206" s="375" t="s">
        <v>326</v>
      </c>
      <c r="C206" s="375"/>
      <c r="D206" s="375"/>
      <c r="E206" s="375"/>
      <c r="F206" s="375"/>
      <c r="G206" s="374"/>
      <c r="H206" s="379"/>
      <c r="I206" s="400"/>
      <c r="J206" s="399"/>
      <c r="K206" s="380"/>
      <c r="L206" s="400"/>
      <c r="M206" s="399"/>
      <c r="N206" s="380"/>
      <c r="O206" s="379"/>
      <c r="P206" s="369"/>
      <c r="Q206" s="381"/>
    </row>
    <row r="207" spans="1:17" outlineLevel="2" x14ac:dyDescent="0.3">
      <c r="A207" s="375" t="s">
        <v>297</v>
      </c>
      <c r="B207" s="375" t="s">
        <v>325</v>
      </c>
      <c r="C207" s="375"/>
      <c r="D207" s="375"/>
      <c r="E207" s="375"/>
      <c r="F207" s="375"/>
      <c r="G207" s="374"/>
      <c r="H207" s="379"/>
      <c r="I207" s="400" t="s">
        <v>295</v>
      </c>
      <c r="J207" s="399"/>
      <c r="K207" s="380"/>
      <c r="L207" s="400" t="s">
        <v>295</v>
      </c>
      <c r="M207" s="399"/>
      <c r="N207" s="380"/>
      <c r="O207" s="379"/>
      <c r="P207" s="369"/>
      <c r="Q207" s="381"/>
    </row>
    <row r="208" spans="1:17" outlineLevel="2" x14ac:dyDescent="0.3">
      <c r="A208" s="375" t="s">
        <v>402</v>
      </c>
      <c r="B208" s="375"/>
      <c r="C208" s="375"/>
      <c r="D208" s="375"/>
      <c r="E208" s="375"/>
      <c r="F208" s="375"/>
      <c r="G208" s="374" t="str">
        <f>W25</f>
        <v>Halle</v>
      </c>
      <c r="H208" s="379">
        <f>ROUND((Halle),2)</f>
        <v>3758.81</v>
      </c>
      <c r="I208" s="400"/>
      <c r="J208" s="399"/>
      <c r="K208" s="380"/>
      <c r="L208" s="400"/>
      <c r="M208" s="399"/>
      <c r="N208" s="380"/>
      <c r="O208" s="379"/>
      <c r="P208" s="369" t="s">
        <v>401</v>
      </c>
      <c r="Q208" s="381"/>
    </row>
    <row r="209" spans="1:17" outlineLevel="2" x14ac:dyDescent="0.3">
      <c r="A209" s="375"/>
      <c r="B209" s="375"/>
      <c r="C209" s="375"/>
      <c r="D209" s="375"/>
      <c r="E209" s="375"/>
      <c r="F209" s="375"/>
      <c r="G209" s="374"/>
      <c r="H209" s="379"/>
      <c r="I209" s="400"/>
      <c r="J209" s="399"/>
      <c r="K209" s="380"/>
      <c r="L209" s="400"/>
      <c r="M209" s="399"/>
      <c r="N209" s="380"/>
      <c r="O209" s="379"/>
      <c r="P209" s="369" t="s">
        <v>400</v>
      </c>
      <c r="Q209" s="381"/>
    </row>
    <row r="210" spans="1:17" outlineLevel="2" x14ac:dyDescent="0.3">
      <c r="A210" s="376" t="s">
        <v>292</v>
      </c>
      <c r="B210" s="375"/>
      <c r="C210" s="375"/>
      <c r="D210" s="375"/>
      <c r="E210" s="375"/>
      <c r="F210" s="375"/>
      <c r="G210" s="374"/>
      <c r="H210" s="379"/>
      <c r="I210" s="400"/>
      <c r="J210" s="399"/>
      <c r="K210" s="380"/>
      <c r="L210" s="400"/>
      <c r="M210" s="399"/>
      <c r="N210" s="380"/>
      <c r="O210" s="379"/>
      <c r="P210" s="369" t="s">
        <v>399</v>
      </c>
      <c r="Q210" s="381"/>
    </row>
    <row r="211" spans="1:17" outlineLevel="2" x14ac:dyDescent="0.3">
      <c r="A211" s="375" t="s">
        <v>398</v>
      </c>
      <c r="B211" s="375"/>
      <c r="C211" s="375"/>
      <c r="D211" s="375"/>
      <c r="E211" s="375"/>
      <c r="F211" s="375"/>
      <c r="G211" s="374"/>
      <c r="H211" s="379"/>
      <c r="I211" s="400"/>
      <c r="J211" s="399"/>
      <c r="K211" s="380"/>
      <c r="L211" s="400"/>
      <c r="M211" s="399"/>
      <c r="N211" s="380"/>
      <c r="O211" s="379"/>
      <c r="P211" s="369"/>
      <c r="Q211" s="381"/>
    </row>
    <row r="212" spans="1:17" outlineLevel="2" x14ac:dyDescent="0.3">
      <c r="A212" s="375" t="s">
        <v>397</v>
      </c>
      <c r="B212" s="375"/>
      <c r="C212" s="375"/>
      <c r="D212" s="375"/>
      <c r="E212" s="375"/>
      <c r="F212" s="375"/>
      <c r="G212" s="374"/>
      <c r="H212" s="379"/>
      <c r="I212" s="400"/>
      <c r="J212" s="399"/>
      <c r="K212" s="380"/>
      <c r="L212" s="400"/>
      <c r="M212" s="399"/>
      <c r="N212" s="380"/>
      <c r="O212" s="379"/>
      <c r="P212" s="369"/>
      <c r="Q212" s="381"/>
    </row>
    <row r="213" spans="1:17" outlineLevel="2" x14ac:dyDescent="0.3">
      <c r="A213" s="375" t="s">
        <v>396</v>
      </c>
      <c r="B213" s="375"/>
      <c r="C213" s="375"/>
      <c r="D213" s="375"/>
      <c r="E213" s="375"/>
      <c r="F213" s="375"/>
      <c r="G213" s="374"/>
      <c r="H213" s="379"/>
      <c r="I213" s="400"/>
      <c r="J213" s="399"/>
      <c r="K213" s="380"/>
      <c r="L213" s="400"/>
      <c r="M213" s="399"/>
      <c r="N213" s="380"/>
      <c r="O213" s="379"/>
      <c r="P213" s="369"/>
      <c r="Q213" s="381"/>
    </row>
    <row r="214" spans="1:17" outlineLevel="2" x14ac:dyDescent="0.3">
      <c r="A214" s="375" t="s">
        <v>395</v>
      </c>
      <c r="B214" s="375"/>
      <c r="C214" s="375"/>
      <c r="D214" s="375"/>
      <c r="E214" s="375"/>
      <c r="F214" s="375"/>
      <c r="G214" s="374"/>
      <c r="H214" s="379"/>
      <c r="I214" s="400"/>
      <c r="J214" s="399"/>
      <c r="K214" s="380"/>
      <c r="L214" s="400"/>
      <c r="M214" s="399"/>
      <c r="N214" s="380"/>
      <c r="O214" s="379"/>
      <c r="P214" s="369"/>
      <c r="Q214" s="381"/>
    </row>
    <row r="215" spans="1:17" outlineLevel="2" x14ac:dyDescent="0.3">
      <c r="A215" s="375"/>
      <c r="B215" s="375"/>
      <c r="C215" s="375"/>
      <c r="D215" s="375"/>
      <c r="E215" s="375"/>
      <c r="F215" s="375"/>
      <c r="G215" s="374"/>
      <c r="H215" s="379"/>
      <c r="I215" s="400"/>
      <c r="J215" s="399"/>
      <c r="K215" s="380"/>
      <c r="L215" s="400"/>
      <c r="M215" s="399"/>
      <c r="N215" s="380"/>
      <c r="O215" s="379"/>
      <c r="P215" s="369"/>
      <c r="Q215" s="381"/>
    </row>
    <row r="216" spans="1:17" outlineLevel="2" x14ac:dyDescent="0.3">
      <c r="A216" s="375" t="s">
        <v>394</v>
      </c>
      <c r="B216" s="375"/>
      <c r="C216" s="375"/>
      <c r="D216" s="375"/>
      <c r="E216" s="375"/>
      <c r="F216" s="375"/>
      <c r="G216" s="374"/>
      <c r="H216" s="379"/>
      <c r="I216" s="400"/>
      <c r="J216" s="399"/>
      <c r="K216" s="380"/>
      <c r="L216" s="400"/>
      <c r="M216" s="399"/>
      <c r="N216" s="380"/>
      <c r="O216" s="379"/>
      <c r="P216" s="369"/>
      <c r="Q216" s="381"/>
    </row>
    <row r="217" spans="1:17" outlineLevel="2" x14ac:dyDescent="0.3">
      <c r="A217" s="375" t="s">
        <v>335</v>
      </c>
      <c r="B217" s="375"/>
      <c r="C217" s="375"/>
      <c r="D217" s="375"/>
      <c r="E217" s="375"/>
      <c r="F217" s="375"/>
      <c r="G217" s="374"/>
      <c r="H217" s="379"/>
      <c r="I217" s="400"/>
      <c r="J217" s="399"/>
      <c r="K217" s="380"/>
      <c r="L217" s="400"/>
      <c r="M217" s="399"/>
      <c r="N217" s="380"/>
      <c r="O217" s="379"/>
      <c r="P217" s="369"/>
      <c r="Q217" s="381"/>
    </row>
    <row r="218" spans="1:17" outlineLevel="2" x14ac:dyDescent="0.3">
      <c r="H218" s="382"/>
      <c r="I218" s="385"/>
      <c r="J218" s="384"/>
      <c r="K218" s="383"/>
      <c r="L218" s="385"/>
      <c r="M218" s="384"/>
      <c r="N218" s="383"/>
      <c r="O218" s="382"/>
      <c r="Q218" s="381"/>
    </row>
    <row r="219" spans="1:17" outlineLevel="2" x14ac:dyDescent="0.3">
      <c r="A219" s="360" t="s">
        <v>393</v>
      </c>
      <c r="H219" s="382"/>
      <c r="I219" s="385"/>
      <c r="J219" s="384"/>
      <c r="K219" s="383"/>
      <c r="L219" s="385"/>
      <c r="M219" s="384"/>
      <c r="N219" s="383"/>
      <c r="O219" s="382"/>
      <c r="Q219" s="381"/>
    </row>
    <row r="220" spans="1:17" outlineLevel="2" x14ac:dyDescent="0.3">
      <c r="H220" s="382"/>
      <c r="I220" s="385"/>
      <c r="J220" s="384"/>
      <c r="K220" s="383"/>
      <c r="L220" s="385"/>
      <c r="M220" s="384"/>
      <c r="N220" s="383"/>
      <c r="O220" s="382"/>
      <c r="Q220" s="381"/>
    </row>
    <row r="221" spans="1:17" outlineLevel="2" x14ac:dyDescent="0.3">
      <c r="A221" s="360" t="s">
        <v>392</v>
      </c>
      <c r="H221" s="382"/>
      <c r="I221" s="385"/>
      <c r="J221" s="384"/>
      <c r="K221" s="383"/>
      <c r="L221" s="385"/>
      <c r="M221" s="384"/>
      <c r="N221" s="383"/>
      <c r="O221" s="382"/>
      <c r="Q221" s="381"/>
    </row>
    <row r="222" spans="1:17" outlineLevel="2" x14ac:dyDescent="0.3">
      <c r="A222" s="357" t="s">
        <v>380</v>
      </c>
      <c r="H222" s="382"/>
      <c r="I222" s="385"/>
      <c r="J222" s="384"/>
      <c r="K222" s="383"/>
      <c r="L222" s="385"/>
      <c r="M222" s="384"/>
      <c r="N222" s="383"/>
      <c r="O222" s="382"/>
      <c r="Q222" s="381"/>
    </row>
    <row r="223" spans="1:17" outlineLevel="2" x14ac:dyDescent="0.3">
      <c r="A223" s="357" t="s">
        <v>388</v>
      </c>
      <c r="H223" s="382"/>
      <c r="I223" s="385"/>
      <c r="J223" s="384"/>
      <c r="K223" s="383"/>
      <c r="L223" s="385"/>
      <c r="M223" s="384"/>
      <c r="N223" s="383"/>
      <c r="O223" s="382"/>
      <c r="Q223" s="381"/>
    </row>
    <row r="224" spans="1:17" outlineLevel="2" x14ac:dyDescent="0.3">
      <c r="A224" s="357" t="s">
        <v>391</v>
      </c>
      <c r="H224" s="382"/>
      <c r="I224" s="385"/>
      <c r="J224" s="384"/>
      <c r="K224" s="383"/>
      <c r="L224" s="385"/>
      <c r="M224" s="384"/>
      <c r="N224" s="383"/>
      <c r="O224" s="382"/>
      <c r="Q224" s="381"/>
    </row>
    <row r="225" spans="1:17" ht="14.5" outlineLevel="2" x14ac:dyDescent="0.35">
      <c r="A225" s="357" t="s">
        <v>390</v>
      </c>
      <c r="H225" s="382"/>
      <c r="I225" s="385"/>
      <c r="J225" s="384"/>
      <c r="K225" s="383"/>
      <c r="L225" s="385"/>
      <c r="M225" s="384"/>
      <c r="N225" s="383"/>
      <c r="O225" s="382"/>
      <c r="Q225" s="381"/>
    </row>
    <row r="226" spans="1:17" outlineLevel="2" x14ac:dyDescent="0.3">
      <c r="A226" s="357" t="s">
        <v>386</v>
      </c>
      <c r="H226" s="382"/>
      <c r="I226" s="385"/>
      <c r="J226" s="384"/>
      <c r="K226" s="383"/>
      <c r="L226" s="385"/>
      <c r="M226" s="384"/>
      <c r="N226" s="383"/>
      <c r="O226" s="382"/>
      <c r="Q226" s="381"/>
    </row>
    <row r="227" spans="1:17" outlineLevel="2" x14ac:dyDescent="0.3">
      <c r="A227" s="357" t="s">
        <v>385</v>
      </c>
      <c r="H227" s="382"/>
      <c r="I227" s="385"/>
      <c r="J227" s="384"/>
      <c r="K227" s="383"/>
      <c r="L227" s="385"/>
      <c r="M227" s="384"/>
      <c r="N227" s="383"/>
      <c r="O227" s="382"/>
      <c r="Q227" s="381"/>
    </row>
    <row r="228" spans="1:17" outlineLevel="2" x14ac:dyDescent="0.3">
      <c r="H228" s="382"/>
      <c r="I228" s="385"/>
      <c r="J228" s="384"/>
      <c r="K228" s="383"/>
      <c r="L228" s="385"/>
      <c r="M228" s="384"/>
      <c r="N228" s="383"/>
      <c r="O228" s="382"/>
      <c r="Q228" s="381"/>
    </row>
    <row r="229" spans="1:17" outlineLevel="2" x14ac:dyDescent="0.3">
      <c r="A229" s="360" t="s">
        <v>389</v>
      </c>
      <c r="H229" s="382"/>
      <c r="I229" s="385"/>
      <c r="J229" s="384"/>
      <c r="K229" s="383"/>
      <c r="L229" s="385"/>
      <c r="M229" s="384"/>
      <c r="N229" s="383"/>
      <c r="O229" s="382"/>
      <c r="Q229" s="381"/>
    </row>
    <row r="230" spans="1:17" outlineLevel="2" x14ac:dyDescent="0.3">
      <c r="A230" s="357" t="s">
        <v>380</v>
      </c>
      <c r="H230" s="382"/>
      <c r="I230" s="385"/>
      <c r="J230" s="384"/>
      <c r="K230" s="383"/>
      <c r="L230" s="385"/>
      <c r="M230" s="384"/>
      <c r="N230" s="383"/>
      <c r="O230" s="382"/>
      <c r="Q230" s="381"/>
    </row>
    <row r="231" spans="1:17" outlineLevel="2" x14ac:dyDescent="0.3">
      <c r="A231" s="357" t="s">
        <v>388</v>
      </c>
      <c r="H231" s="382"/>
      <c r="I231" s="385"/>
      <c r="J231" s="384"/>
      <c r="K231" s="383"/>
      <c r="L231" s="385"/>
      <c r="M231" s="384"/>
      <c r="N231" s="383"/>
      <c r="O231" s="382"/>
      <c r="Q231" s="381"/>
    </row>
    <row r="232" spans="1:17" outlineLevel="2" x14ac:dyDescent="0.3">
      <c r="A232" s="357" t="s">
        <v>387</v>
      </c>
      <c r="H232" s="382"/>
      <c r="I232" s="385"/>
      <c r="J232" s="384"/>
      <c r="K232" s="383"/>
      <c r="L232" s="385"/>
      <c r="M232" s="384"/>
      <c r="N232" s="383"/>
      <c r="O232" s="382"/>
      <c r="Q232" s="381"/>
    </row>
    <row r="233" spans="1:17" outlineLevel="2" x14ac:dyDescent="0.3">
      <c r="A233" s="357" t="s">
        <v>386</v>
      </c>
      <c r="H233" s="382"/>
      <c r="I233" s="385"/>
      <c r="J233" s="384"/>
      <c r="K233" s="383"/>
      <c r="L233" s="385"/>
      <c r="M233" s="384"/>
      <c r="N233" s="383"/>
      <c r="O233" s="382"/>
      <c r="Q233" s="381"/>
    </row>
    <row r="234" spans="1:17" outlineLevel="2" x14ac:dyDescent="0.3">
      <c r="A234" s="357" t="s">
        <v>385</v>
      </c>
      <c r="H234" s="382"/>
      <c r="I234" s="385"/>
      <c r="J234" s="384"/>
      <c r="K234" s="383"/>
      <c r="L234" s="385"/>
      <c r="M234" s="384"/>
      <c r="N234" s="383"/>
      <c r="O234" s="382"/>
      <c r="Q234" s="381"/>
    </row>
    <row r="235" spans="1:17" outlineLevel="2" x14ac:dyDescent="0.3">
      <c r="H235" s="382"/>
      <c r="I235" s="385"/>
      <c r="J235" s="384"/>
      <c r="K235" s="383"/>
      <c r="L235" s="385"/>
      <c r="M235" s="384"/>
      <c r="N235" s="383"/>
      <c r="O235" s="382"/>
      <c r="Q235" s="381"/>
    </row>
    <row r="236" spans="1:17" outlineLevel="1" x14ac:dyDescent="0.3">
      <c r="H236" s="382"/>
      <c r="I236" s="385"/>
      <c r="J236" s="384"/>
      <c r="K236" s="383"/>
      <c r="L236" s="385"/>
      <c r="M236" s="384"/>
      <c r="N236" s="383"/>
      <c r="O236" s="382"/>
      <c r="Q236" s="381"/>
    </row>
    <row r="237" spans="1:17" outlineLevel="1" x14ac:dyDescent="0.3">
      <c r="A237" s="370" t="s">
        <v>384</v>
      </c>
      <c r="B237" s="375"/>
      <c r="C237" s="375"/>
      <c r="D237" s="375"/>
      <c r="E237" s="375"/>
      <c r="F237" s="375"/>
      <c r="G237" s="374"/>
      <c r="H237" s="379"/>
      <c r="I237" s="405" t="s">
        <v>50</v>
      </c>
      <c r="J237" s="399"/>
      <c r="K237" s="380"/>
      <c r="L237" s="405" t="s">
        <v>50</v>
      </c>
      <c r="M237" s="399"/>
      <c r="N237" s="380"/>
      <c r="O237" s="379"/>
      <c r="P237" s="369"/>
      <c r="Q237" s="381"/>
    </row>
    <row r="238" spans="1:17" outlineLevel="1" x14ac:dyDescent="0.3">
      <c r="A238" s="375"/>
      <c r="B238" s="375"/>
      <c r="C238" s="375"/>
      <c r="D238" s="375"/>
      <c r="E238" s="375"/>
      <c r="F238" s="375"/>
      <c r="G238" s="374"/>
      <c r="H238" s="379"/>
      <c r="I238" s="400"/>
      <c r="J238" s="399"/>
      <c r="K238" s="380"/>
      <c r="L238" s="400"/>
      <c r="M238" s="399"/>
      <c r="N238" s="380"/>
      <c r="O238" s="379"/>
      <c r="P238" s="369"/>
      <c r="Q238" s="381"/>
    </row>
    <row r="239" spans="1:17" outlineLevel="1" x14ac:dyDescent="0.3">
      <c r="A239" s="370" t="s">
        <v>383</v>
      </c>
      <c r="B239" s="375"/>
      <c r="C239" s="375"/>
      <c r="D239" s="375"/>
      <c r="E239" s="375"/>
      <c r="F239" s="375"/>
      <c r="G239" s="374" t="str">
        <f>W30</f>
        <v>EinTennishalle</v>
      </c>
      <c r="H239" s="379">
        <f>ROUND(EinTennishalle,2)</f>
        <v>618781.47</v>
      </c>
      <c r="I239" s="394"/>
      <c r="J239" s="399"/>
      <c r="K239" s="404">
        <f>H239*I239</f>
        <v>0</v>
      </c>
      <c r="L239" s="394"/>
      <c r="M239" s="399"/>
      <c r="N239" s="404">
        <f>L239*H239</f>
        <v>0</v>
      </c>
      <c r="O239" s="403" t="s">
        <v>282</v>
      </c>
      <c r="P239" s="369"/>
      <c r="Q239" s="381"/>
    </row>
    <row r="240" spans="1:17" outlineLevel="1" x14ac:dyDescent="0.3">
      <c r="A240" s="375"/>
      <c r="B240" s="375"/>
      <c r="C240" s="375"/>
      <c r="D240" s="375"/>
      <c r="E240" s="375"/>
      <c r="F240" s="375"/>
      <c r="G240" s="374"/>
      <c r="H240" s="379"/>
      <c r="I240" s="400"/>
      <c r="J240" s="399"/>
      <c r="K240" s="389">
        <f>K239/119*19*-[5]Bewertung!$G$63</f>
        <v>0</v>
      </c>
      <c r="L240" s="400"/>
      <c r="M240" s="399"/>
      <c r="N240" s="389">
        <f>N239/119*19*-[5]Bewertung!$G$64</f>
        <v>0</v>
      </c>
      <c r="O240" s="388" t="s">
        <v>281</v>
      </c>
      <c r="P240" s="369"/>
      <c r="Q240" s="381"/>
    </row>
    <row r="241" spans="1:17" outlineLevel="1" x14ac:dyDescent="0.3">
      <c r="A241" s="375"/>
      <c r="B241" s="375"/>
      <c r="C241" s="375"/>
      <c r="D241" s="375"/>
      <c r="E241" s="375"/>
      <c r="F241" s="375"/>
      <c r="G241" s="374"/>
      <c r="H241" s="379"/>
      <c r="I241" s="400"/>
      <c r="J241" s="399"/>
      <c r="K241" s="404">
        <f>SUM(K239:K240)</f>
        <v>0</v>
      </c>
      <c r="L241" s="400"/>
      <c r="M241" s="399"/>
      <c r="N241" s="404">
        <f>SUM(N239:N240)</f>
        <v>0</v>
      </c>
      <c r="O241" s="403" t="s">
        <v>280</v>
      </c>
      <c r="P241" s="369"/>
      <c r="Q241" s="381"/>
    </row>
    <row r="242" spans="1:17" outlineLevel="1" x14ac:dyDescent="0.3">
      <c r="A242" s="375"/>
      <c r="B242" s="375"/>
      <c r="C242" s="375"/>
      <c r="D242" s="375"/>
      <c r="E242" s="375"/>
      <c r="F242" s="375"/>
      <c r="G242" s="374"/>
      <c r="H242" s="379"/>
      <c r="I242" s="400"/>
      <c r="J242" s="399"/>
      <c r="K242" s="389">
        <f>IF([5]Bewertung!$J$180=0,0,K241*$H$18)</f>
        <v>0</v>
      </c>
      <c r="L242" s="400"/>
      <c r="M242" s="399"/>
      <c r="N242" s="389">
        <f>IF([5]Bewertung!$J$217=0,0,N241*$H$18)</f>
        <v>0</v>
      </c>
      <c r="O242" s="388" t="s">
        <v>279</v>
      </c>
      <c r="P242" s="369"/>
      <c r="Q242" s="381"/>
    </row>
    <row r="243" spans="1:17" outlineLevel="1" x14ac:dyDescent="0.3">
      <c r="A243" s="375"/>
      <c r="B243" s="375"/>
      <c r="C243" s="375"/>
      <c r="D243" s="375"/>
      <c r="E243" s="375"/>
      <c r="F243" s="375"/>
      <c r="G243" s="374"/>
      <c r="H243" s="379"/>
      <c r="I243" s="400"/>
      <c r="J243" s="399"/>
      <c r="K243" s="380">
        <f>SUM(K241:K242)</f>
        <v>0</v>
      </c>
      <c r="L243" s="400"/>
      <c r="M243" s="399"/>
      <c r="N243" s="380">
        <f>SUM(N241:N242)</f>
        <v>0</v>
      </c>
      <c r="O243" s="379" t="s">
        <v>154</v>
      </c>
      <c r="P243" s="369"/>
      <c r="Q243" s="381"/>
    </row>
    <row r="244" spans="1:17" outlineLevel="1" x14ac:dyDescent="0.3">
      <c r="A244" s="375"/>
      <c r="B244" s="375"/>
      <c r="C244" s="375"/>
      <c r="D244" s="375"/>
      <c r="E244" s="375"/>
      <c r="F244" s="375"/>
      <c r="G244" s="374"/>
      <c r="H244" s="379"/>
      <c r="I244" s="400"/>
      <c r="J244" s="399"/>
      <c r="K244" s="380"/>
      <c r="L244" s="400"/>
      <c r="M244" s="399"/>
      <c r="N244" s="380"/>
      <c r="O244" s="379"/>
      <c r="P244" s="369"/>
      <c r="Q244" s="381"/>
    </row>
    <row r="245" spans="1:17" outlineLevel="1" x14ac:dyDescent="0.3">
      <c r="A245" s="375"/>
      <c r="B245" s="375"/>
      <c r="C245" s="375"/>
      <c r="D245" s="375"/>
      <c r="E245" s="375"/>
      <c r="F245" s="375"/>
      <c r="G245" s="374"/>
      <c r="H245" s="379"/>
      <c r="I245" s="400"/>
      <c r="J245" s="399"/>
      <c r="K245" s="380"/>
      <c r="L245" s="400"/>
      <c r="M245" s="399"/>
      <c r="N245" s="380"/>
      <c r="O245" s="379"/>
      <c r="P245" s="369"/>
      <c r="Q245" s="381"/>
    </row>
    <row r="246" spans="1:17" outlineLevel="1" x14ac:dyDescent="0.3">
      <c r="A246" s="375"/>
      <c r="B246" s="375"/>
      <c r="C246" s="375"/>
      <c r="D246" s="375"/>
      <c r="E246" s="375"/>
      <c r="F246" s="375"/>
      <c r="G246" s="374"/>
      <c r="H246" s="379"/>
      <c r="I246" s="400"/>
      <c r="J246" s="399"/>
      <c r="K246" s="380"/>
      <c r="L246" s="400"/>
      <c r="M246" s="399"/>
      <c r="N246" s="380"/>
      <c r="O246" s="379"/>
      <c r="P246" s="369"/>
      <c r="Q246" s="381"/>
    </row>
    <row r="247" spans="1:17" outlineLevel="1" x14ac:dyDescent="0.3">
      <c r="A247" s="370" t="s">
        <v>382</v>
      </c>
      <c r="B247" s="375"/>
      <c r="C247" s="375"/>
      <c r="D247" s="375"/>
      <c r="E247" s="375"/>
      <c r="F247" s="375"/>
      <c r="G247" s="374" t="str">
        <f>W31</f>
        <v>ZweiTennishalle</v>
      </c>
      <c r="H247" s="379">
        <f>ROUND(ZweiTennishalle,2)</f>
        <v>1165963.44</v>
      </c>
      <c r="I247" s="394"/>
      <c r="J247" s="399"/>
      <c r="K247" s="404">
        <f>H247*I247</f>
        <v>0</v>
      </c>
      <c r="L247" s="394"/>
      <c r="M247" s="399"/>
      <c r="N247" s="404">
        <f>L247*H247</f>
        <v>0</v>
      </c>
      <c r="O247" s="403" t="s">
        <v>282</v>
      </c>
      <c r="P247" s="369"/>
      <c r="Q247" s="381"/>
    </row>
    <row r="248" spans="1:17" outlineLevel="1" x14ac:dyDescent="0.3">
      <c r="A248" s="375"/>
      <c r="B248" s="375"/>
      <c r="C248" s="375"/>
      <c r="D248" s="375"/>
      <c r="E248" s="375"/>
      <c r="F248" s="375"/>
      <c r="G248" s="374"/>
      <c r="H248" s="379"/>
      <c r="I248" s="400"/>
      <c r="J248" s="399"/>
      <c r="K248" s="389">
        <f>K247/119*19*-[5]Bewertung!$G$63</f>
        <v>0</v>
      </c>
      <c r="L248" s="400"/>
      <c r="M248" s="399"/>
      <c r="N248" s="389">
        <f>N247/119*19*-[5]Bewertung!$G$64</f>
        <v>0</v>
      </c>
      <c r="O248" s="388" t="s">
        <v>281</v>
      </c>
      <c r="P248" s="369"/>
      <c r="Q248" s="381"/>
    </row>
    <row r="249" spans="1:17" outlineLevel="1" x14ac:dyDescent="0.3">
      <c r="A249" s="375"/>
      <c r="B249" s="375"/>
      <c r="C249" s="375"/>
      <c r="D249" s="375"/>
      <c r="E249" s="375"/>
      <c r="F249" s="375"/>
      <c r="G249" s="374"/>
      <c r="H249" s="379"/>
      <c r="I249" s="400"/>
      <c r="J249" s="399"/>
      <c r="K249" s="404">
        <f>SUM(K247:K248)</f>
        <v>0</v>
      </c>
      <c r="L249" s="400"/>
      <c r="M249" s="399"/>
      <c r="N249" s="404">
        <f>SUM(N247:N248)</f>
        <v>0</v>
      </c>
      <c r="O249" s="403" t="s">
        <v>280</v>
      </c>
      <c r="P249" s="369"/>
      <c r="Q249" s="381"/>
    </row>
    <row r="250" spans="1:17" outlineLevel="1" x14ac:dyDescent="0.3">
      <c r="A250" s="375"/>
      <c r="B250" s="375"/>
      <c r="C250" s="375"/>
      <c r="D250" s="375"/>
      <c r="E250" s="375"/>
      <c r="F250" s="375"/>
      <c r="G250" s="374"/>
      <c r="H250" s="379"/>
      <c r="I250" s="400"/>
      <c r="J250" s="399"/>
      <c r="K250" s="389">
        <f>IF([5]Bewertung!$J$180=0,0,K249*$H$18)</f>
        <v>0</v>
      </c>
      <c r="L250" s="400"/>
      <c r="M250" s="399"/>
      <c r="N250" s="389">
        <f>IF([5]Bewertung!$J$217=0,0,N249*$H$18)</f>
        <v>0</v>
      </c>
      <c r="O250" s="388" t="s">
        <v>279</v>
      </c>
      <c r="P250" s="369"/>
      <c r="Q250" s="381"/>
    </row>
    <row r="251" spans="1:17" outlineLevel="1" x14ac:dyDescent="0.3">
      <c r="A251" s="375"/>
      <c r="B251" s="375"/>
      <c r="C251" s="375"/>
      <c r="D251" s="375"/>
      <c r="E251" s="375"/>
      <c r="F251" s="375"/>
      <c r="G251" s="374"/>
      <c r="H251" s="379"/>
      <c r="I251" s="400"/>
      <c r="J251" s="399"/>
      <c r="K251" s="380">
        <f>SUM(K249:K250)</f>
        <v>0</v>
      </c>
      <c r="L251" s="400"/>
      <c r="M251" s="399"/>
      <c r="N251" s="380">
        <f>SUM(N249:N250)</f>
        <v>0</v>
      </c>
      <c r="O251" s="379" t="s">
        <v>154</v>
      </c>
      <c r="P251" s="369"/>
      <c r="Q251" s="381"/>
    </row>
    <row r="252" spans="1:17" outlineLevel="1" x14ac:dyDescent="0.3">
      <c r="A252" s="375"/>
      <c r="B252" s="375"/>
      <c r="C252" s="375"/>
      <c r="D252" s="375"/>
      <c r="E252" s="375"/>
      <c r="F252" s="375"/>
      <c r="G252" s="374"/>
      <c r="H252" s="379"/>
      <c r="I252" s="400"/>
      <c r="J252" s="399"/>
      <c r="K252" s="380"/>
      <c r="L252" s="400"/>
      <c r="M252" s="399"/>
      <c r="N252" s="380"/>
      <c r="O252" s="379"/>
      <c r="P252" s="369"/>
      <c r="Q252" s="381"/>
    </row>
    <row r="253" spans="1:17" outlineLevel="1" x14ac:dyDescent="0.3">
      <c r="A253" s="375"/>
      <c r="B253" s="375"/>
      <c r="C253" s="375"/>
      <c r="D253" s="375"/>
      <c r="E253" s="375"/>
      <c r="F253" s="375"/>
      <c r="G253" s="374"/>
      <c r="H253" s="379"/>
      <c r="I253" s="400"/>
      <c r="J253" s="399"/>
      <c r="K253" s="380"/>
      <c r="L253" s="400"/>
      <c r="M253" s="399"/>
      <c r="N253" s="380"/>
      <c r="O253" s="379"/>
      <c r="P253" s="369"/>
      <c r="Q253" s="381"/>
    </row>
    <row r="254" spans="1:17" outlineLevel="1" x14ac:dyDescent="0.3">
      <c r="A254" s="375"/>
      <c r="B254" s="375"/>
      <c r="C254" s="375"/>
      <c r="D254" s="375"/>
      <c r="E254" s="375"/>
      <c r="F254" s="375"/>
      <c r="G254" s="374"/>
      <c r="H254" s="379"/>
      <c r="I254" s="400"/>
      <c r="J254" s="399"/>
      <c r="K254" s="380"/>
      <c r="L254" s="400"/>
      <c r="M254" s="399"/>
      <c r="N254" s="380"/>
      <c r="O254" s="379"/>
      <c r="P254" s="369"/>
      <c r="Q254" s="381"/>
    </row>
    <row r="255" spans="1:17" outlineLevel="1" x14ac:dyDescent="0.3">
      <c r="A255" s="370" t="s">
        <v>381</v>
      </c>
      <c r="B255" s="375"/>
      <c r="C255" s="375"/>
      <c r="D255" s="375"/>
      <c r="E255" s="375"/>
      <c r="F255" s="375"/>
      <c r="G255" s="374" t="str">
        <f>W32</f>
        <v>dreiTennishalle</v>
      </c>
      <c r="H255" s="379">
        <f>ROUND(DreiTennishalle,2)</f>
        <v>1718238.26</v>
      </c>
      <c r="I255" s="394"/>
      <c r="J255" s="399"/>
      <c r="K255" s="404">
        <f>H255*I255</f>
        <v>0</v>
      </c>
      <c r="L255" s="394"/>
      <c r="M255" s="399"/>
      <c r="N255" s="404">
        <f>L255*H255</f>
        <v>0</v>
      </c>
      <c r="O255" s="403" t="s">
        <v>282</v>
      </c>
      <c r="P255" s="369"/>
      <c r="Q255" s="381"/>
    </row>
    <row r="256" spans="1:17" outlineLevel="1" x14ac:dyDescent="0.3">
      <c r="A256" s="375"/>
      <c r="B256" s="375"/>
      <c r="C256" s="375"/>
      <c r="D256" s="375"/>
      <c r="E256" s="375"/>
      <c r="F256" s="375"/>
      <c r="G256" s="374"/>
      <c r="H256" s="379"/>
      <c r="I256" s="400"/>
      <c r="J256" s="399"/>
      <c r="K256" s="389">
        <f>K255/119*19*-[5]Bewertung!$G$63</f>
        <v>0</v>
      </c>
      <c r="L256" s="400"/>
      <c r="M256" s="399"/>
      <c r="N256" s="389">
        <f>N255/119*19*-[5]Bewertung!$G$64</f>
        <v>0</v>
      </c>
      <c r="O256" s="388" t="s">
        <v>281</v>
      </c>
      <c r="P256" s="369"/>
      <c r="Q256" s="381"/>
    </row>
    <row r="257" spans="1:17" outlineLevel="1" x14ac:dyDescent="0.3">
      <c r="A257" s="376" t="s">
        <v>292</v>
      </c>
      <c r="B257" s="375"/>
      <c r="C257" s="375"/>
      <c r="D257" s="375"/>
      <c r="E257" s="375"/>
      <c r="F257" s="375"/>
      <c r="G257" s="374"/>
      <c r="H257" s="379"/>
      <c r="I257" s="400"/>
      <c r="J257" s="399"/>
      <c r="K257" s="404">
        <f>SUM(K255:K256)</f>
        <v>0</v>
      </c>
      <c r="L257" s="400"/>
      <c r="M257" s="399"/>
      <c r="N257" s="404">
        <f>SUM(N255:N256)</f>
        <v>0</v>
      </c>
      <c r="O257" s="403" t="s">
        <v>280</v>
      </c>
      <c r="P257" s="369"/>
      <c r="Q257" s="381"/>
    </row>
    <row r="258" spans="1:17" outlineLevel="1" x14ac:dyDescent="0.3">
      <c r="A258" s="375" t="s">
        <v>380</v>
      </c>
      <c r="B258" s="375"/>
      <c r="C258" s="375"/>
      <c r="D258" s="375"/>
      <c r="E258" s="375"/>
      <c r="F258" s="375"/>
      <c r="G258" s="374"/>
      <c r="H258" s="379"/>
      <c r="I258" s="400"/>
      <c r="J258" s="399"/>
      <c r="K258" s="389">
        <f>IF([5]Bewertung!$J$180=0,0,K257*$H$18)</f>
        <v>0</v>
      </c>
      <c r="L258" s="400"/>
      <c r="M258" s="399"/>
      <c r="N258" s="389">
        <f>IF([5]Bewertung!$J$217=0,0,N257*$H$18)</f>
        <v>0</v>
      </c>
      <c r="O258" s="388" t="s">
        <v>279</v>
      </c>
      <c r="P258" s="369"/>
      <c r="Q258" s="381"/>
    </row>
    <row r="259" spans="1:17" outlineLevel="1" x14ac:dyDescent="0.3">
      <c r="A259" s="375" t="s">
        <v>379</v>
      </c>
      <c r="B259" s="375"/>
      <c r="C259" s="375"/>
      <c r="D259" s="375"/>
      <c r="E259" s="375"/>
      <c r="F259" s="375"/>
      <c r="G259" s="374"/>
      <c r="H259" s="379"/>
      <c r="I259" s="400"/>
      <c r="J259" s="399"/>
      <c r="K259" s="380">
        <f>SUM(K257:K258)</f>
        <v>0</v>
      </c>
      <c r="L259" s="400"/>
      <c r="M259" s="399"/>
      <c r="N259" s="380">
        <f>SUM(N257:N258)</f>
        <v>0</v>
      </c>
      <c r="O259" s="379" t="s">
        <v>154</v>
      </c>
      <c r="P259" s="369"/>
      <c r="Q259" s="381"/>
    </row>
    <row r="260" spans="1:17" outlineLevel="1" x14ac:dyDescent="0.3">
      <c r="H260" s="382"/>
      <c r="I260" s="385"/>
      <c r="J260" s="384"/>
      <c r="K260" s="383"/>
      <c r="L260" s="385"/>
      <c r="M260" s="384"/>
      <c r="N260" s="383"/>
      <c r="O260" s="382"/>
      <c r="Q260" s="381"/>
    </row>
    <row r="261" spans="1:17" outlineLevel="1" x14ac:dyDescent="0.3">
      <c r="H261" s="382"/>
      <c r="I261" s="385"/>
      <c r="J261" s="384"/>
      <c r="K261" s="383"/>
      <c r="L261" s="385"/>
      <c r="M261" s="384"/>
      <c r="N261" s="383"/>
      <c r="O261" s="382"/>
      <c r="Q261" s="381"/>
    </row>
    <row r="262" spans="1:17" outlineLevel="1" x14ac:dyDescent="0.3">
      <c r="A262" s="398" t="s">
        <v>378</v>
      </c>
      <c r="H262" s="382"/>
      <c r="I262" s="385"/>
      <c r="J262" s="384"/>
      <c r="K262" s="383"/>
      <c r="L262" s="385"/>
      <c r="M262" s="384"/>
      <c r="N262" s="383"/>
      <c r="O262" s="382"/>
      <c r="Q262" s="381"/>
    </row>
    <row r="263" spans="1:17" outlineLevel="1" x14ac:dyDescent="0.3">
      <c r="H263" s="382"/>
      <c r="I263" s="385"/>
      <c r="J263" s="384"/>
      <c r="K263" s="383"/>
      <c r="L263" s="385"/>
      <c r="M263" s="384"/>
      <c r="N263" s="383"/>
      <c r="O263" s="382"/>
      <c r="Q263" s="381"/>
    </row>
    <row r="264" spans="1:17" outlineLevel="1" x14ac:dyDescent="0.3">
      <c r="A264" s="360" t="s">
        <v>377</v>
      </c>
      <c r="H264" s="382"/>
      <c r="I264" s="397" t="s">
        <v>46</v>
      </c>
      <c r="J264" s="407" t="s">
        <v>47</v>
      </c>
      <c r="K264" s="383"/>
      <c r="L264" s="397" t="s">
        <v>46</v>
      </c>
      <c r="M264" s="407" t="s">
        <v>47</v>
      </c>
      <c r="N264" s="383"/>
      <c r="O264" s="382"/>
      <c r="Q264" s="381"/>
    </row>
    <row r="265" spans="1:17" outlineLevel="1" x14ac:dyDescent="0.3">
      <c r="A265" s="357" t="s">
        <v>376</v>
      </c>
      <c r="G265" s="362" t="str">
        <f>W34</f>
        <v>Reithalle</v>
      </c>
      <c r="H265" s="382">
        <f>ROUND(Reithalle,2)</f>
        <v>377.23</v>
      </c>
      <c r="I265" s="394"/>
      <c r="J265" s="406"/>
      <c r="K265" s="391">
        <f>H265*I265*J265</f>
        <v>0</v>
      </c>
      <c r="L265" s="394"/>
      <c r="M265" s="406"/>
      <c r="N265" s="391">
        <f>L265*M265*H265</f>
        <v>0</v>
      </c>
      <c r="O265" s="390" t="s">
        <v>282</v>
      </c>
      <c r="P265" s="359" t="s">
        <v>287</v>
      </c>
      <c r="Q265" s="381"/>
    </row>
    <row r="266" spans="1:17" outlineLevel="1" x14ac:dyDescent="0.3">
      <c r="H266" s="382"/>
      <c r="I266" s="385"/>
      <c r="J266" s="384"/>
      <c r="K266" s="393">
        <f>K265/119*19*-[5]Bewertung!$G$63</f>
        <v>0</v>
      </c>
      <c r="L266" s="385"/>
      <c r="M266" s="384"/>
      <c r="N266" s="393">
        <f>N265/119*19*-[5]Bewertung!$G$64</f>
        <v>0</v>
      </c>
      <c r="O266" s="392" t="s">
        <v>281</v>
      </c>
      <c r="P266" s="359" t="s">
        <v>375</v>
      </c>
      <c r="Q266" s="381"/>
    </row>
    <row r="267" spans="1:17" outlineLevel="1" x14ac:dyDescent="0.3">
      <c r="H267" s="382"/>
      <c r="I267" s="385"/>
      <c r="J267" s="384"/>
      <c r="K267" s="391">
        <f>SUM(K265:K266)</f>
        <v>0</v>
      </c>
      <c r="L267" s="385"/>
      <c r="M267" s="384"/>
      <c r="N267" s="391">
        <f>SUM(N265:N266)</f>
        <v>0</v>
      </c>
      <c r="O267" s="390" t="s">
        <v>280</v>
      </c>
      <c r="Q267" s="381"/>
    </row>
    <row r="268" spans="1:17" outlineLevel="1" x14ac:dyDescent="0.3">
      <c r="H268" s="382"/>
      <c r="I268" s="385"/>
      <c r="J268" s="384"/>
      <c r="K268" s="389">
        <f>IF([5]Bewertung!$J$180=0,0,K267*$H$18)</f>
        <v>0</v>
      </c>
      <c r="L268" s="385"/>
      <c r="M268" s="384"/>
      <c r="N268" s="389">
        <f>IF([5]Bewertung!$J$217=0,0,N267*$H$18)</f>
        <v>0</v>
      </c>
      <c r="O268" s="388" t="s">
        <v>279</v>
      </c>
      <c r="Q268" s="381"/>
    </row>
    <row r="269" spans="1:17" outlineLevel="1" x14ac:dyDescent="0.3">
      <c r="H269" s="382"/>
      <c r="I269" s="385"/>
      <c r="J269" s="384"/>
      <c r="K269" s="387">
        <f>SUM(K267:K268)</f>
        <v>0</v>
      </c>
      <c r="L269" s="385"/>
      <c r="M269" s="384"/>
      <c r="N269" s="387">
        <f>SUM(N267:N268)</f>
        <v>0</v>
      </c>
      <c r="O269" s="386" t="s">
        <v>154</v>
      </c>
      <c r="Q269" s="381"/>
    </row>
    <row r="270" spans="1:17" outlineLevel="1" x14ac:dyDescent="0.3">
      <c r="H270" s="382"/>
      <c r="I270" s="385"/>
      <c r="J270" s="384"/>
      <c r="K270" s="387"/>
      <c r="L270" s="385"/>
      <c r="M270" s="384"/>
      <c r="N270" s="387"/>
      <c r="O270" s="386"/>
      <c r="Q270" s="381"/>
    </row>
    <row r="271" spans="1:17" outlineLevel="1" x14ac:dyDescent="0.3">
      <c r="H271" s="382"/>
      <c r="I271" s="385"/>
      <c r="J271" s="384"/>
      <c r="K271" s="387"/>
      <c r="L271" s="385"/>
      <c r="M271" s="384"/>
      <c r="N271" s="387"/>
      <c r="O271" s="386"/>
      <c r="Q271" s="381"/>
    </row>
    <row r="272" spans="1:17" outlineLevel="1" x14ac:dyDescent="0.3">
      <c r="A272" s="360" t="s">
        <v>374</v>
      </c>
      <c r="H272" s="382"/>
      <c r="I272" s="385"/>
      <c r="J272" s="384"/>
      <c r="K272" s="387"/>
      <c r="L272" s="385"/>
      <c r="M272" s="384"/>
      <c r="N272" s="387"/>
      <c r="O272" s="386"/>
      <c r="Q272" s="381"/>
    </row>
    <row r="273" spans="1:17" outlineLevel="1" x14ac:dyDescent="0.3">
      <c r="A273" s="357" t="s">
        <v>373</v>
      </c>
      <c r="G273" s="362" t="str">
        <f>W35</f>
        <v>Stall</v>
      </c>
      <c r="H273" s="382">
        <f>ROUND(Stall,2)</f>
        <v>788.78</v>
      </c>
      <c r="I273" s="394"/>
      <c r="J273" s="406"/>
      <c r="K273" s="391">
        <f>H273*I273*J273</f>
        <v>0</v>
      </c>
      <c r="L273" s="394"/>
      <c r="M273" s="406"/>
      <c r="N273" s="391">
        <f>L273*M273*H273</f>
        <v>0</v>
      </c>
      <c r="O273" s="390" t="s">
        <v>282</v>
      </c>
      <c r="P273" s="359" t="s">
        <v>372</v>
      </c>
      <c r="Q273" s="381"/>
    </row>
    <row r="274" spans="1:17" outlineLevel="1" x14ac:dyDescent="0.3">
      <c r="H274" s="382"/>
      <c r="I274" s="385"/>
      <c r="J274" s="384"/>
      <c r="K274" s="393">
        <f>K273/119*19*-[5]Bewertung!$G$63</f>
        <v>0</v>
      </c>
      <c r="L274" s="385"/>
      <c r="M274" s="384"/>
      <c r="N274" s="393">
        <f>N273/119*19*-[5]Bewertung!$G$64</f>
        <v>0</v>
      </c>
      <c r="O274" s="392" t="s">
        <v>281</v>
      </c>
      <c r="Q274" s="381"/>
    </row>
    <row r="275" spans="1:17" outlineLevel="1" x14ac:dyDescent="0.3">
      <c r="H275" s="382"/>
      <c r="I275" s="385"/>
      <c r="J275" s="384"/>
      <c r="K275" s="391">
        <f>SUM(K273:K274)</f>
        <v>0</v>
      </c>
      <c r="L275" s="385"/>
      <c r="M275" s="384"/>
      <c r="N275" s="391">
        <f>SUM(N273:N274)</f>
        <v>0</v>
      </c>
      <c r="O275" s="390" t="s">
        <v>280</v>
      </c>
      <c r="Q275" s="381"/>
    </row>
    <row r="276" spans="1:17" outlineLevel="1" x14ac:dyDescent="0.3">
      <c r="H276" s="382"/>
      <c r="I276" s="385"/>
      <c r="J276" s="384"/>
      <c r="K276" s="389">
        <f>IF([5]Bewertung!$J$180=0,0,K275*$H$18)</f>
        <v>0</v>
      </c>
      <c r="L276" s="385"/>
      <c r="M276" s="384"/>
      <c r="N276" s="389">
        <f>IF([5]Bewertung!$J$217=0,0,N275*$H$18)</f>
        <v>0</v>
      </c>
      <c r="O276" s="388" t="s">
        <v>279</v>
      </c>
      <c r="Q276" s="381"/>
    </row>
    <row r="277" spans="1:17" outlineLevel="1" x14ac:dyDescent="0.3">
      <c r="H277" s="382"/>
      <c r="I277" s="385"/>
      <c r="J277" s="384"/>
      <c r="K277" s="387">
        <f>SUM(K275:K276)</f>
        <v>0</v>
      </c>
      <c r="L277" s="385"/>
      <c r="M277" s="384"/>
      <c r="N277" s="387">
        <f>SUM(N275:N276)</f>
        <v>0</v>
      </c>
      <c r="O277" s="386" t="s">
        <v>154</v>
      </c>
      <c r="Q277" s="381"/>
    </row>
    <row r="278" spans="1:17" outlineLevel="1" x14ac:dyDescent="0.3">
      <c r="H278" s="382"/>
      <c r="I278" s="385"/>
      <c r="J278" s="384"/>
      <c r="K278" s="387"/>
      <c r="L278" s="385"/>
      <c r="M278" s="384"/>
      <c r="N278" s="387"/>
      <c r="O278" s="386"/>
      <c r="Q278" s="381"/>
    </row>
    <row r="279" spans="1:17" outlineLevel="1" x14ac:dyDescent="0.3">
      <c r="H279" s="382"/>
      <c r="I279" s="385"/>
      <c r="J279" s="384"/>
      <c r="K279" s="387"/>
      <c r="L279" s="385"/>
      <c r="M279" s="384"/>
      <c r="N279" s="387"/>
      <c r="O279" s="386"/>
      <c r="Q279" s="381"/>
    </row>
    <row r="280" spans="1:17" outlineLevel="1" x14ac:dyDescent="0.3">
      <c r="A280" s="360" t="s">
        <v>371</v>
      </c>
      <c r="H280" s="382"/>
      <c r="I280" s="385"/>
      <c r="J280" s="384"/>
      <c r="K280" s="387"/>
      <c r="L280" s="385"/>
      <c r="M280" s="384"/>
      <c r="N280" s="387"/>
      <c r="O280" s="386"/>
      <c r="Q280" s="381"/>
    </row>
    <row r="281" spans="1:17" outlineLevel="1" x14ac:dyDescent="0.3">
      <c r="A281" s="357" t="s">
        <v>370</v>
      </c>
      <c r="G281" s="362" t="str">
        <f>W36</f>
        <v>Paddock</v>
      </c>
      <c r="H281" s="382">
        <f>ROUND(Paddock,2)</f>
        <v>175.39</v>
      </c>
      <c r="I281" s="394"/>
      <c r="J281" s="406"/>
      <c r="K281" s="391">
        <f>H281*I281*J281</f>
        <v>0</v>
      </c>
      <c r="L281" s="394"/>
      <c r="M281" s="406"/>
      <c r="N281" s="391">
        <f>L281*M281*H281</f>
        <v>0</v>
      </c>
      <c r="O281" s="390" t="s">
        <v>282</v>
      </c>
      <c r="Q281" s="381"/>
    </row>
    <row r="282" spans="1:17" outlineLevel="1" x14ac:dyDescent="0.3">
      <c r="H282" s="382"/>
      <c r="I282" s="385"/>
      <c r="J282" s="384"/>
      <c r="K282" s="393">
        <f>K281/119*19*-[5]Bewertung!$G$63</f>
        <v>0</v>
      </c>
      <c r="L282" s="385"/>
      <c r="M282" s="384"/>
      <c r="N282" s="393">
        <f>N281/119*19*-[5]Bewertung!$G$64</f>
        <v>0</v>
      </c>
      <c r="O282" s="392" t="s">
        <v>281</v>
      </c>
      <c r="Q282" s="381"/>
    </row>
    <row r="283" spans="1:17" outlineLevel="1" x14ac:dyDescent="0.3">
      <c r="A283" s="360" t="s">
        <v>369</v>
      </c>
      <c r="H283" s="382"/>
      <c r="I283" s="385"/>
      <c r="J283" s="384"/>
      <c r="K283" s="391">
        <f>SUM(K281:K282)</f>
        <v>0</v>
      </c>
      <c r="L283" s="385"/>
      <c r="M283" s="384"/>
      <c r="N283" s="391">
        <f>SUM(N281:N282)</f>
        <v>0</v>
      </c>
      <c r="O283" s="390" t="s">
        <v>280</v>
      </c>
      <c r="Q283" s="381"/>
    </row>
    <row r="284" spans="1:17" outlineLevel="1" x14ac:dyDescent="0.3">
      <c r="A284" s="402" t="s">
        <v>368</v>
      </c>
      <c r="H284" s="382"/>
      <c r="I284" s="385"/>
      <c r="J284" s="384"/>
      <c r="K284" s="389">
        <f>IF([5]Bewertung!$J$180=0,0,K283*$H$18)</f>
        <v>0</v>
      </c>
      <c r="L284" s="385"/>
      <c r="M284" s="384"/>
      <c r="N284" s="389">
        <f>IF([5]Bewertung!$J$217=0,0,N283*$H$18)</f>
        <v>0</v>
      </c>
      <c r="O284" s="388" t="s">
        <v>279</v>
      </c>
      <c r="Q284" s="381"/>
    </row>
    <row r="285" spans="1:17" outlineLevel="1" x14ac:dyDescent="0.3">
      <c r="A285" s="357" t="s">
        <v>297</v>
      </c>
      <c r="B285" s="357" t="s">
        <v>367</v>
      </c>
      <c r="H285" s="382"/>
      <c r="I285" s="385"/>
      <c r="J285" s="384"/>
      <c r="K285" s="387">
        <f>SUM(K283:K284)</f>
        <v>0</v>
      </c>
      <c r="L285" s="385"/>
      <c r="M285" s="384"/>
      <c r="N285" s="387">
        <f>SUM(N283:N284)</f>
        <v>0</v>
      </c>
      <c r="O285" s="386" t="s">
        <v>154</v>
      </c>
      <c r="Q285" s="381"/>
    </row>
    <row r="286" spans="1:17" outlineLevel="1" x14ac:dyDescent="0.3">
      <c r="A286" s="357" t="s">
        <v>297</v>
      </c>
      <c r="B286" s="357" t="s">
        <v>366</v>
      </c>
      <c r="H286" s="382"/>
      <c r="I286" s="385"/>
      <c r="J286" s="384"/>
      <c r="K286" s="383"/>
      <c r="L286" s="385"/>
      <c r="M286" s="384"/>
      <c r="N286" s="383"/>
      <c r="O286" s="382"/>
      <c r="Q286" s="381"/>
    </row>
    <row r="287" spans="1:17" outlineLevel="1" x14ac:dyDescent="0.3">
      <c r="A287" s="357" t="s">
        <v>297</v>
      </c>
      <c r="B287" s="357" t="s">
        <v>365</v>
      </c>
      <c r="H287" s="382"/>
      <c r="I287" s="385"/>
      <c r="J287" s="384"/>
      <c r="K287" s="383"/>
      <c r="L287" s="385"/>
      <c r="M287" s="384"/>
      <c r="N287" s="383"/>
      <c r="O287" s="382"/>
      <c r="Q287" s="381"/>
    </row>
    <row r="288" spans="1:17" outlineLevel="1" x14ac:dyDescent="0.3">
      <c r="A288" s="357" t="s">
        <v>297</v>
      </c>
      <c r="B288" s="357" t="s">
        <v>309</v>
      </c>
      <c r="H288" s="382"/>
      <c r="I288" s="385"/>
      <c r="J288" s="384"/>
      <c r="K288" s="383"/>
      <c r="L288" s="385"/>
      <c r="M288" s="384"/>
      <c r="N288" s="383"/>
      <c r="O288" s="382"/>
      <c r="Q288" s="381"/>
    </row>
    <row r="289" spans="1:17" outlineLevel="1" x14ac:dyDescent="0.3">
      <c r="A289" s="357" t="s">
        <v>297</v>
      </c>
      <c r="B289" s="357" t="s">
        <v>364</v>
      </c>
      <c r="H289" s="382"/>
      <c r="I289" s="385" t="s">
        <v>295</v>
      </c>
      <c r="J289" s="384"/>
      <c r="K289" s="383"/>
      <c r="L289" s="385" t="s">
        <v>295</v>
      </c>
      <c r="M289" s="384"/>
      <c r="N289" s="383"/>
      <c r="O289" s="382"/>
      <c r="Q289" s="381"/>
    </row>
    <row r="290" spans="1:17" outlineLevel="1" x14ac:dyDescent="0.3">
      <c r="A290" s="357" t="s">
        <v>363</v>
      </c>
      <c r="G290" s="362" t="str">
        <f>W37</f>
        <v>ReitNeben</v>
      </c>
      <c r="H290" s="382">
        <f>ROUND(ReitNEben,2)</f>
        <v>788.78</v>
      </c>
      <c r="I290" s="385"/>
      <c r="J290" s="384"/>
      <c r="K290" s="383"/>
      <c r="L290" s="385"/>
      <c r="M290" s="384"/>
      <c r="N290" s="383"/>
      <c r="O290" s="382"/>
      <c r="P290" s="359" t="s">
        <v>362</v>
      </c>
      <c r="Q290" s="381"/>
    </row>
    <row r="291" spans="1:17" outlineLevel="1" x14ac:dyDescent="0.3">
      <c r="H291" s="382"/>
      <c r="I291" s="385"/>
      <c r="J291" s="384"/>
      <c r="K291" s="383"/>
      <c r="L291" s="385"/>
      <c r="M291" s="384"/>
      <c r="N291" s="383"/>
      <c r="O291" s="382"/>
      <c r="P291" s="359" t="s">
        <v>361</v>
      </c>
      <c r="Q291" s="381"/>
    </row>
    <row r="292" spans="1:17" outlineLevel="1" x14ac:dyDescent="0.3">
      <c r="A292" s="402" t="s">
        <v>292</v>
      </c>
      <c r="H292" s="382"/>
      <c r="I292" s="385"/>
      <c r="J292" s="384"/>
      <c r="K292" s="383"/>
      <c r="L292" s="385"/>
      <c r="M292" s="384"/>
      <c r="N292" s="383"/>
      <c r="O292" s="382"/>
      <c r="Q292" s="381"/>
    </row>
    <row r="293" spans="1:17" outlineLevel="1" x14ac:dyDescent="0.3">
      <c r="A293" s="357" t="s">
        <v>360</v>
      </c>
      <c r="H293" s="382"/>
      <c r="I293" s="385"/>
      <c r="J293" s="384"/>
      <c r="K293" s="383"/>
      <c r="L293" s="385"/>
      <c r="M293" s="384"/>
      <c r="N293" s="383"/>
      <c r="O293" s="382"/>
      <c r="Q293" s="381"/>
    </row>
    <row r="294" spans="1:17" outlineLevel="1" x14ac:dyDescent="0.3">
      <c r="A294" s="357" t="s">
        <v>359</v>
      </c>
      <c r="H294" s="382"/>
      <c r="I294" s="385"/>
      <c r="J294" s="384"/>
      <c r="K294" s="383"/>
      <c r="L294" s="385"/>
      <c r="M294" s="384"/>
      <c r="N294" s="383"/>
      <c r="O294" s="382"/>
      <c r="Q294" s="381"/>
    </row>
    <row r="295" spans="1:17" outlineLevel="1" x14ac:dyDescent="0.3">
      <c r="A295" s="357" t="s">
        <v>358</v>
      </c>
      <c r="H295" s="382"/>
      <c r="I295" s="385"/>
      <c r="J295" s="384"/>
      <c r="K295" s="383"/>
      <c r="L295" s="385"/>
      <c r="M295" s="384"/>
      <c r="N295" s="383"/>
      <c r="O295" s="382"/>
      <c r="Q295" s="381"/>
    </row>
    <row r="296" spans="1:17" outlineLevel="1" x14ac:dyDescent="0.3">
      <c r="H296" s="382"/>
      <c r="I296" s="385"/>
      <c r="J296" s="384"/>
      <c r="K296" s="383"/>
      <c r="L296" s="385"/>
      <c r="M296" s="384"/>
      <c r="N296" s="383"/>
      <c r="O296" s="382"/>
      <c r="Q296" s="381"/>
    </row>
    <row r="297" spans="1:17" outlineLevel="1" x14ac:dyDescent="0.3">
      <c r="A297" s="357" t="s">
        <v>357</v>
      </c>
      <c r="H297" s="382"/>
      <c r="I297" s="385"/>
      <c r="J297" s="384"/>
      <c r="K297" s="383"/>
      <c r="L297" s="385"/>
      <c r="M297" s="384"/>
      <c r="N297" s="383"/>
      <c r="O297" s="382"/>
      <c r="Q297" s="381"/>
    </row>
    <row r="298" spans="1:17" outlineLevel="1" x14ac:dyDescent="0.3">
      <c r="A298" s="357" t="s">
        <v>356</v>
      </c>
      <c r="H298" s="382"/>
      <c r="I298" s="385"/>
      <c r="J298" s="384"/>
      <c r="K298" s="383"/>
      <c r="L298" s="385"/>
      <c r="M298" s="384"/>
      <c r="N298" s="383"/>
      <c r="O298" s="382"/>
      <c r="Q298" s="381"/>
    </row>
    <row r="299" spans="1:17" outlineLevel="1" x14ac:dyDescent="0.3">
      <c r="H299" s="382"/>
      <c r="I299" s="385"/>
      <c r="J299" s="384"/>
      <c r="K299" s="383"/>
      <c r="L299" s="385"/>
      <c r="M299" s="384"/>
      <c r="N299" s="383"/>
      <c r="O299" s="382"/>
      <c r="Q299" s="381"/>
    </row>
    <row r="300" spans="1:17" outlineLevel="1" x14ac:dyDescent="0.3">
      <c r="A300" s="357" t="s">
        <v>355</v>
      </c>
      <c r="H300" s="382"/>
      <c r="I300" s="385"/>
      <c r="J300" s="384"/>
      <c r="K300" s="383"/>
      <c r="L300" s="385"/>
      <c r="M300" s="384"/>
      <c r="N300" s="383"/>
      <c r="O300" s="382"/>
      <c r="Q300" s="381"/>
    </row>
    <row r="301" spans="1:17" outlineLevel="1" x14ac:dyDescent="0.3">
      <c r="H301" s="382"/>
      <c r="I301" s="385"/>
      <c r="J301" s="384"/>
      <c r="K301" s="383"/>
      <c r="L301" s="385"/>
      <c r="M301" s="384"/>
      <c r="N301" s="383"/>
      <c r="O301" s="382"/>
      <c r="Q301" s="381"/>
    </row>
    <row r="302" spans="1:17" outlineLevel="1" x14ac:dyDescent="0.3">
      <c r="A302" s="357" t="s">
        <v>354</v>
      </c>
      <c r="H302" s="382"/>
      <c r="I302" s="385"/>
      <c r="J302" s="384"/>
      <c r="K302" s="383"/>
      <c r="L302" s="385"/>
      <c r="M302" s="384"/>
      <c r="N302" s="383"/>
      <c r="O302" s="382"/>
      <c r="Q302" s="381"/>
    </row>
    <row r="303" spans="1:17" outlineLevel="1" x14ac:dyDescent="0.3">
      <c r="A303" s="357" t="s">
        <v>353</v>
      </c>
      <c r="H303" s="382"/>
      <c r="I303" s="385"/>
      <c r="J303" s="384"/>
      <c r="K303" s="383"/>
      <c r="L303" s="385"/>
      <c r="M303" s="384"/>
      <c r="N303" s="383"/>
      <c r="O303" s="382"/>
      <c r="Q303" s="381"/>
    </row>
    <row r="304" spans="1:17" outlineLevel="1" x14ac:dyDescent="0.3">
      <c r="A304" s="357" t="s">
        <v>352</v>
      </c>
      <c r="H304" s="382"/>
      <c r="I304" s="385"/>
      <c r="J304" s="384"/>
      <c r="K304" s="383"/>
      <c r="L304" s="385"/>
      <c r="M304" s="384"/>
      <c r="N304" s="383"/>
      <c r="O304" s="382"/>
      <c r="Q304" s="381"/>
    </row>
    <row r="305" spans="1:17" outlineLevel="1" x14ac:dyDescent="0.3">
      <c r="H305" s="382"/>
      <c r="I305" s="385"/>
      <c r="J305" s="384"/>
      <c r="K305" s="383"/>
      <c r="L305" s="385"/>
      <c r="M305" s="384"/>
      <c r="N305" s="383"/>
      <c r="O305" s="382"/>
      <c r="Q305" s="381"/>
    </row>
    <row r="306" spans="1:17" outlineLevel="1" x14ac:dyDescent="0.3">
      <c r="A306" s="357" t="s">
        <v>351</v>
      </c>
      <c r="H306" s="382"/>
      <c r="I306" s="385"/>
      <c r="J306" s="384"/>
      <c r="K306" s="383"/>
      <c r="L306" s="385"/>
      <c r="M306" s="384"/>
      <c r="N306" s="383"/>
      <c r="O306" s="382"/>
      <c r="Q306" s="381"/>
    </row>
    <row r="307" spans="1:17" outlineLevel="1" x14ac:dyDescent="0.3">
      <c r="A307" s="357" t="s">
        <v>335</v>
      </c>
      <c r="H307" s="382"/>
      <c r="I307" s="385"/>
      <c r="J307" s="384"/>
      <c r="K307" s="383"/>
      <c r="L307" s="385"/>
      <c r="M307" s="384"/>
      <c r="N307" s="383"/>
      <c r="O307" s="382"/>
      <c r="Q307" s="381"/>
    </row>
    <row r="308" spans="1:17" outlineLevel="1" x14ac:dyDescent="0.3">
      <c r="H308" s="382"/>
      <c r="I308" s="385"/>
      <c r="J308" s="384"/>
      <c r="K308" s="383"/>
      <c r="L308" s="385"/>
      <c r="M308" s="384"/>
      <c r="N308" s="383"/>
      <c r="O308" s="382"/>
      <c r="Q308" s="381"/>
    </row>
    <row r="309" spans="1:17" outlineLevel="1" x14ac:dyDescent="0.3">
      <c r="H309" s="382"/>
      <c r="I309" s="385"/>
      <c r="J309" s="384"/>
      <c r="K309" s="383"/>
      <c r="L309" s="385"/>
      <c r="M309" s="384"/>
      <c r="N309" s="383"/>
      <c r="O309" s="382"/>
      <c r="Q309" s="381"/>
    </row>
    <row r="310" spans="1:17" outlineLevel="1" x14ac:dyDescent="0.3">
      <c r="A310" s="370" t="s">
        <v>350</v>
      </c>
      <c r="B310" s="375"/>
      <c r="C310" s="375"/>
      <c r="D310" s="375"/>
      <c r="E310" s="375"/>
      <c r="F310" s="375"/>
      <c r="G310" s="374"/>
      <c r="H310" s="379"/>
      <c r="I310" s="405" t="s">
        <v>50</v>
      </c>
      <c r="J310" s="399"/>
      <c r="K310" s="380"/>
      <c r="L310" s="405" t="s">
        <v>50</v>
      </c>
      <c r="M310" s="399"/>
      <c r="N310" s="380"/>
      <c r="O310" s="379"/>
      <c r="P310" s="369"/>
      <c r="Q310" s="381"/>
    </row>
    <row r="311" spans="1:17" outlineLevel="1" x14ac:dyDescent="0.3">
      <c r="A311" s="375" t="s">
        <v>283</v>
      </c>
      <c r="B311" s="375"/>
      <c r="C311" s="375"/>
      <c r="D311" s="375"/>
      <c r="E311" s="375"/>
      <c r="F311" s="375"/>
      <c r="G311" s="374" t="str">
        <f>W38</f>
        <v>Stockhalle</v>
      </c>
      <c r="H311" s="379">
        <f>ROUND(Stockhalle,2)</f>
        <v>92076.17</v>
      </c>
      <c r="I311" s="394"/>
      <c r="J311" s="399"/>
      <c r="K311" s="404">
        <f>H311*I311</f>
        <v>0</v>
      </c>
      <c r="L311" s="394"/>
      <c r="M311" s="399"/>
      <c r="N311" s="404">
        <f>L311*H311</f>
        <v>0</v>
      </c>
      <c r="O311" s="403" t="s">
        <v>282</v>
      </c>
      <c r="P311" s="369"/>
      <c r="Q311" s="381"/>
    </row>
    <row r="312" spans="1:17" outlineLevel="1" x14ac:dyDescent="0.3">
      <c r="A312" s="375"/>
      <c r="B312" s="375"/>
      <c r="C312" s="375"/>
      <c r="D312" s="375"/>
      <c r="E312" s="375"/>
      <c r="F312" s="375"/>
      <c r="G312" s="374"/>
      <c r="H312" s="379"/>
      <c r="I312" s="400"/>
      <c r="J312" s="399"/>
      <c r="K312" s="389">
        <f>K311/119*19*-[5]Bewertung!$G$63</f>
        <v>0</v>
      </c>
      <c r="L312" s="400"/>
      <c r="M312" s="399"/>
      <c r="N312" s="389">
        <f>N311/119*19*-[5]Bewertung!$G$64</f>
        <v>0</v>
      </c>
      <c r="O312" s="388" t="s">
        <v>281</v>
      </c>
      <c r="P312" s="369"/>
      <c r="Q312" s="381"/>
    </row>
    <row r="313" spans="1:17" outlineLevel="1" x14ac:dyDescent="0.3">
      <c r="A313" s="375"/>
      <c r="B313" s="375"/>
      <c r="C313" s="375"/>
      <c r="D313" s="375"/>
      <c r="E313" s="375"/>
      <c r="F313" s="375"/>
      <c r="G313" s="374"/>
      <c r="H313" s="379"/>
      <c r="I313" s="400"/>
      <c r="J313" s="399"/>
      <c r="K313" s="404">
        <f>SUM(K311:K312)</f>
        <v>0</v>
      </c>
      <c r="L313" s="400"/>
      <c r="M313" s="399"/>
      <c r="N313" s="404">
        <f>SUM(N311:N312)</f>
        <v>0</v>
      </c>
      <c r="O313" s="403" t="s">
        <v>280</v>
      </c>
      <c r="P313" s="369"/>
      <c r="Q313" s="381"/>
    </row>
    <row r="314" spans="1:17" outlineLevel="1" x14ac:dyDescent="0.3">
      <c r="A314" s="375"/>
      <c r="B314" s="375"/>
      <c r="C314" s="375"/>
      <c r="D314" s="375"/>
      <c r="E314" s="375"/>
      <c r="F314" s="375"/>
      <c r="G314" s="374"/>
      <c r="H314" s="379"/>
      <c r="I314" s="400"/>
      <c r="J314" s="399"/>
      <c r="K314" s="389">
        <f>IF([5]Bewertung!$J$180=0,0,K313*$H$18)</f>
        <v>0</v>
      </c>
      <c r="L314" s="400"/>
      <c r="M314" s="399"/>
      <c r="N314" s="389">
        <f>IF([5]Bewertung!$J$217=0,0,N313*$H$18)</f>
        <v>0</v>
      </c>
      <c r="O314" s="388" t="s">
        <v>279</v>
      </c>
      <c r="P314" s="369"/>
      <c r="Q314" s="381"/>
    </row>
    <row r="315" spans="1:17" outlineLevel="1" x14ac:dyDescent="0.3">
      <c r="A315" s="375"/>
      <c r="B315" s="375"/>
      <c r="C315" s="375"/>
      <c r="D315" s="375"/>
      <c r="E315" s="375"/>
      <c r="F315" s="375"/>
      <c r="G315" s="374"/>
      <c r="H315" s="379"/>
      <c r="I315" s="400"/>
      <c r="J315" s="399"/>
      <c r="K315" s="380">
        <f>SUM(K313:K314)</f>
        <v>0</v>
      </c>
      <c r="L315" s="400"/>
      <c r="M315" s="399"/>
      <c r="N315" s="380">
        <f>SUM(N313:N314)</f>
        <v>0</v>
      </c>
      <c r="O315" s="379" t="s">
        <v>154</v>
      </c>
      <c r="P315" s="369"/>
      <c r="Q315" s="381"/>
    </row>
    <row r="316" spans="1:17" outlineLevel="1" x14ac:dyDescent="0.3">
      <c r="A316" s="375"/>
      <c r="B316" s="375"/>
      <c r="C316" s="375"/>
      <c r="D316" s="375"/>
      <c r="E316" s="375"/>
      <c r="F316" s="375"/>
      <c r="G316" s="374"/>
      <c r="H316" s="379"/>
      <c r="I316" s="400"/>
      <c r="J316" s="399"/>
      <c r="K316" s="380"/>
      <c r="L316" s="400"/>
      <c r="M316" s="399"/>
      <c r="N316" s="380"/>
      <c r="O316" s="379"/>
      <c r="P316" s="369"/>
      <c r="Q316" s="381"/>
    </row>
    <row r="317" spans="1:17" outlineLevel="1" x14ac:dyDescent="0.3">
      <c r="A317" s="375"/>
      <c r="B317" s="375"/>
      <c r="C317" s="375"/>
      <c r="D317" s="375"/>
      <c r="E317" s="375"/>
      <c r="F317" s="375"/>
      <c r="G317" s="374"/>
      <c r="H317" s="379"/>
      <c r="I317" s="400"/>
      <c r="J317" s="399"/>
      <c r="K317" s="380"/>
      <c r="L317" s="400"/>
      <c r="M317" s="399"/>
      <c r="N317" s="380"/>
      <c r="O317" s="379"/>
      <c r="P317" s="369"/>
      <c r="Q317" s="381"/>
    </row>
    <row r="318" spans="1:17" outlineLevel="2" x14ac:dyDescent="0.3">
      <c r="A318" s="398" t="s">
        <v>349</v>
      </c>
      <c r="H318" s="382"/>
      <c r="I318" s="385"/>
      <c r="J318" s="384"/>
      <c r="K318" s="383"/>
      <c r="L318" s="385"/>
      <c r="M318" s="384"/>
      <c r="N318" s="383"/>
      <c r="O318" s="382"/>
      <c r="Q318" s="381"/>
    </row>
    <row r="319" spans="1:17" outlineLevel="2" x14ac:dyDescent="0.3">
      <c r="H319" s="382"/>
      <c r="I319" s="385"/>
      <c r="J319" s="384"/>
      <c r="K319" s="383"/>
      <c r="L319" s="385"/>
      <c r="M319" s="384"/>
      <c r="N319" s="383"/>
      <c r="O319" s="382"/>
      <c r="Q319" s="381"/>
    </row>
    <row r="320" spans="1:17" outlineLevel="2" x14ac:dyDescent="0.3">
      <c r="A320" s="360" t="s">
        <v>348</v>
      </c>
      <c r="H320" s="382"/>
      <c r="I320" s="385" t="s">
        <v>295</v>
      </c>
      <c r="J320" s="384"/>
      <c r="K320" s="383"/>
      <c r="L320" s="385" t="s">
        <v>295</v>
      </c>
      <c r="M320" s="384"/>
      <c r="N320" s="383"/>
      <c r="O320" s="382"/>
      <c r="Q320" s="381"/>
    </row>
    <row r="321" spans="1:17" outlineLevel="2" x14ac:dyDescent="0.3">
      <c r="A321" s="357" t="s">
        <v>293</v>
      </c>
      <c r="G321" s="362" t="str">
        <f>W40</f>
        <v>Kletterhalle</v>
      </c>
      <c r="H321" s="382">
        <f>ROUND(Kletterhalle,2)</f>
        <v>1955.45</v>
      </c>
      <c r="I321" s="385"/>
      <c r="J321" s="384"/>
      <c r="K321" s="383"/>
      <c r="L321" s="385"/>
      <c r="M321" s="384"/>
      <c r="N321" s="383"/>
      <c r="O321" s="382"/>
      <c r="P321" s="359">
        <v>12572</v>
      </c>
      <c r="Q321" s="381"/>
    </row>
    <row r="322" spans="1:17" outlineLevel="2" x14ac:dyDescent="0.3">
      <c r="H322" s="382"/>
      <c r="I322" s="385"/>
      <c r="J322" s="384"/>
      <c r="K322" s="383"/>
      <c r="L322" s="385"/>
      <c r="M322" s="384"/>
      <c r="N322" s="383"/>
      <c r="O322" s="382"/>
      <c r="P322" s="359" t="s">
        <v>347</v>
      </c>
      <c r="Q322" s="381"/>
    </row>
    <row r="323" spans="1:17" outlineLevel="2" x14ac:dyDescent="0.3">
      <c r="A323" s="360" t="s">
        <v>346</v>
      </c>
      <c r="H323" s="382"/>
      <c r="I323" s="385"/>
      <c r="J323" s="384"/>
      <c r="K323" s="383"/>
      <c r="L323" s="385"/>
      <c r="M323" s="384"/>
      <c r="N323" s="383"/>
      <c r="O323" s="382"/>
      <c r="P323" s="359" t="s">
        <v>345</v>
      </c>
      <c r="Q323" s="381"/>
    </row>
    <row r="324" spans="1:17" outlineLevel="2" x14ac:dyDescent="0.3">
      <c r="A324" s="357" t="s">
        <v>293</v>
      </c>
      <c r="G324" s="362" t="str">
        <f>W41</f>
        <v>BoulderWand</v>
      </c>
      <c r="H324" s="382">
        <f>ROUND(BoulderWand,2)</f>
        <v>384.54</v>
      </c>
      <c r="I324" s="385"/>
      <c r="J324" s="384"/>
      <c r="K324" s="383"/>
      <c r="L324" s="385"/>
      <c r="M324" s="384"/>
      <c r="N324" s="383"/>
      <c r="O324" s="382"/>
      <c r="P324" s="359" t="s">
        <v>344</v>
      </c>
      <c r="Q324" s="381"/>
    </row>
    <row r="325" spans="1:17" outlineLevel="2" x14ac:dyDescent="0.3">
      <c r="H325" s="382"/>
      <c r="I325" s="385"/>
      <c r="J325" s="384"/>
      <c r="K325" s="383"/>
      <c r="L325" s="385"/>
      <c r="M325" s="384"/>
      <c r="N325" s="383"/>
      <c r="O325" s="382"/>
      <c r="Q325" s="381"/>
    </row>
    <row r="326" spans="1:17" outlineLevel="2" x14ac:dyDescent="0.3">
      <c r="A326" s="360" t="s">
        <v>343</v>
      </c>
      <c r="H326" s="382"/>
      <c r="I326" s="385"/>
      <c r="J326" s="384"/>
      <c r="K326" s="383"/>
      <c r="L326" s="385"/>
      <c r="M326" s="384"/>
      <c r="N326" s="383"/>
      <c r="O326" s="382"/>
      <c r="Q326" s="381"/>
    </row>
    <row r="327" spans="1:17" outlineLevel="2" x14ac:dyDescent="0.3">
      <c r="A327" s="357" t="s">
        <v>293</v>
      </c>
      <c r="G327" s="362" t="str">
        <f>W42</f>
        <v>IndoorWand</v>
      </c>
      <c r="H327" s="382">
        <f>ROUND(IndoorWand,2)</f>
        <v>427.27</v>
      </c>
      <c r="I327" s="385"/>
      <c r="J327" s="384"/>
      <c r="K327" s="383"/>
      <c r="L327" s="385"/>
      <c r="M327" s="384"/>
      <c r="N327" s="383"/>
      <c r="O327" s="382"/>
      <c r="Q327" s="381"/>
    </row>
    <row r="328" spans="1:17" outlineLevel="2" x14ac:dyDescent="0.3">
      <c r="H328" s="382"/>
      <c r="I328" s="385"/>
      <c r="J328" s="384"/>
      <c r="K328" s="383"/>
      <c r="L328" s="385"/>
      <c r="M328" s="384"/>
      <c r="N328" s="383"/>
      <c r="O328" s="382"/>
      <c r="Q328" s="381"/>
    </row>
    <row r="329" spans="1:17" outlineLevel="2" x14ac:dyDescent="0.3">
      <c r="A329" s="360" t="s">
        <v>342</v>
      </c>
      <c r="H329" s="382"/>
      <c r="I329" s="385"/>
      <c r="J329" s="384"/>
      <c r="K329" s="383"/>
      <c r="L329" s="385"/>
      <c r="M329" s="384"/>
      <c r="N329" s="383"/>
      <c r="O329" s="382"/>
      <c r="Q329" s="381"/>
    </row>
    <row r="330" spans="1:17" outlineLevel="2" x14ac:dyDescent="0.3">
      <c r="A330" s="357" t="s">
        <v>293</v>
      </c>
      <c r="G330" s="362" t="str">
        <f>W43</f>
        <v>OutdoorWand</v>
      </c>
      <c r="H330" s="382">
        <f>ROUND(OutdoorWand,2)</f>
        <v>498.48</v>
      </c>
      <c r="I330" s="385"/>
      <c r="J330" s="384"/>
      <c r="K330" s="383"/>
      <c r="L330" s="385"/>
      <c r="M330" s="384"/>
      <c r="N330" s="383"/>
      <c r="O330" s="382"/>
      <c r="Q330" s="381"/>
    </row>
    <row r="331" spans="1:17" outlineLevel="2" x14ac:dyDescent="0.3">
      <c r="H331" s="382"/>
      <c r="I331" s="385"/>
      <c r="J331" s="384"/>
      <c r="K331" s="383"/>
      <c r="L331" s="385"/>
      <c r="M331" s="384"/>
      <c r="N331" s="383"/>
      <c r="O331" s="382"/>
      <c r="Q331" s="381"/>
    </row>
    <row r="332" spans="1:17" outlineLevel="2" x14ac:dyDescent="0.3">
      <c r="A332" s="360" t="s">
        <v>341</v>
      </c>
      <c r="G332" s="362" t="str">
        <f>W44</f>
        <v>SicherBöden</v>
      </c>
      <c r="H332" s="382">
        <f>ROUND(SicherBöden,2)</f>
        <v>206.51</v>
      </c>
      <c r="I332" s="385"/>
      <c r="J332" s="384"/>
      <c r="K332" s="383"/>
      <c r="L332" s="385"/>
      <c r="M332" s="384"/>
      <c r="N332" s="383"/>
      <c r="O332" s="382"/>
      <c r="Q332" s="381"/>
    </row>
    <row r="333" spans="1:17" outlineLevel="2" x14ac:dyDescent="0.3">
      <c r="A333" s="357" t="s">
        <v>293</v>
      </c>
      <c r="H333" s="382"/>
      <c r="I333" s="385"/>
      <c r="J333" s="384"/>
      <c r="K333" s="383"/>
      <c r="L333" s="385"/>
      <c r="M333" s="384"/>
      <c r="N333" s="383"/>
      <c r="O333" s="382"/>
      <c r="Q333" s="381"/>
    </row>
    <row r="334" spans="1:17" outlineLevel="2" x14ac:dyDescent="0.3">
      <c r="H334" s="382"/>
      <c r="I334" s="385"/>
      <c r="J334" s="384"/>
      <c r="K334" s="383"/>
      <c r="L334" s="385"/>
      <c r="M334" s="384"/>
      <c r="N334" s="383"/>
      <c r="O334" s="382"/>
      <c r="Q334" s="381"/>
    </row>
    <row r="335" spans="1:17" outlineLevel="2" x14ac:dyDescent="0.3">
      <c r="A335" s="402" t="s">
        <v>292</v>
      </c>
      <c r="H335" s="382"/>
      <c r="I335" s="385"/>
      <c r="J335" s="384"/>
      <c r="K335" s="383"/>
      <c r="L335" s="385"/>
      <c r="M335" s="384"/>
      <c r="N335" s="383"/>
      <c r="O335" s="382"/>
      <c r="Q335" s="381"/>
    </row>
    <row r="336" spans="1:17" outlineLevel="2" x14ac:dyDescent="0.3">
      <c r="A336" s="357" t="s">
        <v>340</v>
      </c>
      <c r="H336" s="382"/>
      <c r="I336" s="385"/>
      <c r="J336" s="384"/>
      <c r="K336" s="383"/>
      <c r="L336" s="385"/>
      <c r="M336" s="384"/>
      <c r="N336" s="383"/>
      <c r="O336" s="382"/>
      <c r="Q336" s="381"/>
    </row>
    <row r="337" spans="1:17" outlineLevel="2" x14ac:dyDescent="0.3">
      <c r="H337" s="382"/>
      <c r="I337" s="385"/>
      <c r="J337" s="384"/>
      <c r="K337" s="383"/>
      <c r="L337" s="385"/>
      <c r="M337" s="384"/>
      <c r="N337" s="383"/>
      <c r="O337" s="382"/>
      <c r="Q337" s="381"/>
    </row>
    <row r="338" spans="1:17" outlineLevel="2" x14ac:dyDescent="0.3">
      <c r="A338" s="357" t="s">
        <v>339</v>
      </c>
      <c r="H338" s="382"/>
      <c r="I338" s="385"/>
      <c r="J338" s="384"/>
      <c r="K338" s="383"/>
      <c r="L338" s="385"/>
      <c r="M338" s="384"/>
      <c r="N338" s="383"/>
      <c r="O338" s="382"/>
      <c r="Q338" s="381"/>
    </row>
    <row r="339" spans="1:17" outlineLevel="2" x14ac:dyDescent="0.3">
      <c r="A339" s="357" t="s">
        <v>338</v>
      </c>
      <c r="H339" s="382"/>
      <c r="I339" s="385"/>
      <c r="J339" s="384"/>
      <c r="K339" s="383"/>
      <c r="L339" s="385"/>
      <c r="M339" s="384"/>
      <c r="N339" s="383"/>
      <c r="O339" s="382"/>
      <c r="Q339" s="381"/>
    </row>
    <row r="340" spans="1:17" outlineLevel="2" x14ac:dyDescent="0.3">
      <c r="A340" s="357" t="s">
        <v>337</v>
      </c>
      <c r="H340" s="382"/>
      <c r="I340" s="385"/>
      <c r="J340" s="384"/>
      <c r="K340" s="383"/>
      <c r="L340" s="385"/>
      <c r="M340" s="384"/>
      <c r="N340" s="383"/>
      <c r="O340" s="382"/>
      <c r="Q340" s="381"/>
    </row>
    <row r="341" spans="1:17" outlineLevel="2" x14ac:dyDescent="0.3">
      <c r="A341" s="401"/>
      <c r="H341" s="382"/>
      <c r="I341" s="385"/>
      <c r="J341" s="384"/>
      <c r="K341" s="383"/>
      <c r="L341" s="385"/>
      <c r="M341" s="384"/>
      <c r="N341" s="383"/>
      <c r="O341" s="382"/>
      <c r="Q341" s="381"/>
    </row>
    <row r="342" spans="1:17" outlineLevel="2" x14ac:dyDescent="0.3">
      <c r="H342" s="382"/>
      <c r="I342" s="385"/>
      <c r="J342" s="384"/>
      <c r="K342" s="383"/>
      <c r="L342" s="385"/>
      <c r="M342" s="384"/>
      <c r="N342" s="383"/>
      <c r="O342" s="382"/>
      <c r="Q342" s="381"/>
    </row>
    <row r="343" spans="1:17" outlineLevel="2" x14ac:dyDescent="0.3">
      <c r="A343" s="357" t="s">
        <v>336</v>
      </c>
      <c r="H343" s="382"/>
      <c r="I343" s="385"/>
      <c r="J343" s="384"/>
      <c r="K343" s="383"/>
      <c r="L343" s="385"/>
      <c r="M343" s="384"/>
      <c r="N343" s="383"/>
      <c r="O343" s="382"/>
      <c r="Q343" s="381"/>
    </row>
    <row r="344" spans="1:17" outlineLevel="2" x14ac:dyDescent="0.3">
      <c r="A344" s="357" t="s">
        <v>335</v>
      </c>
      <c r="H344" s="382"/>
      <c r="I344" s="385"/>
      <c r="J344" s="384"/>
      <c r="K344" s="383"/>
      <c r="L344" s="385"/>
      <c r="M344" s="384"/>
      <c r="N344" s="383"/>
      <c r="O344" s="382"/>
      <c r="Q344" s="381"/>
    </row>
    <row r="345" spans="1:17" outlineLevel="2" x14ac:dyDescent="0.3">
      <c r="H345" s="382"/>
      <c r="I345" s="385"/>
      <c r="J345" s="384"/>
      <c r="K345" s="383"/>
      <c r="L345" s="385"/>
      <c r="M345" s="384"/>
      <c r="N345" s="383"/>
      <c r="O345" s="382"/>
      <c r="Q345" s="381"/>
    </row>
    <row r="346" spans="1:17" outlineLevel="2" x14ac:dyDescent="0.3">
      <c r="A346" s="357" t="s">
        <v>334</v>
      </c>
      <c r="H346" s="382"/>
      <c r="I346" s="385"/>
      <c r="J346" s="384"/>
      <c r="K346" s="383"/>
      <c r="L346" s="385"/>
      <c r="M346" s="384"/>
      <c r="N346" s="383"/>
      <c r="O346" s="382"/>
      <c r="Q346" s="381"/>
    </row>
    <row r="347" spans="1:17" outlineLevel="2" x14ac:dyDescent="0.3">
      <c r="H347" s="382"/>
      <c r="I347" s="385"/>
      <c r="J347" s="384"/>
      <c r="K347" s="383"/>
      <c r="L347" s="385"/>
      <c r="M347" s="384"/>
      <c r="N347" s="383"/>
      <c r="O347" s="382"/>
      <c r="Q347" s="381"/>
    </row>
    <row r="348" spans="1:17" outlineLevel="2" x14ac:dyDescent="0.3">
      <c r="A348" s="360" t="s">
        <v>333</v>
      </c>
      <c r="H348" s="382"/>
      <c r="I348" s="385"/>
      <c r="J348" s="384"/>
      <c r="K348" s="383"/>
      <c r="L348" s="385"/>
      <c r="M348" s="384"/>
      <c r="N348" s="383"/>
      <c r="O348" s="382"/>
      <c r="Q348" s="381"/>
    </row>
    <row r="349" spans="1:17" ht="14.5" outlineLevel="2" x14ac:dyDescent="0.35">
      <c r="A349" s="357" t="s">
        <v>332</v>
      </c>
      <c r="H349" s="382"/>
      <c r="I349" s="385"/>
      <c r="J349" s="384"/>
      <c r="K349" s="383"/>
      <c r="L349" s="385"/>
      <c r="M349" s="384"/>
      <c r="N349" s="383"/>
      <c r="O349" s="382"/>
      <c r="Q349" s="381"/>
    </row>
    <row r="350" spans="1:17" outlineLevel="2" x14ac:dyDescent="0.3">
      <c r="A350" s="357" t="s">
        <v>331</v>
      </c>
      <c r="H350" s="382"/>
      <c r="I350" s="385"/>
      <c r="J350" s="384"/>
      <c r="K350" s="383"/>
      <c r="L350" s="385"/>
      <c r="M350" s="384"/>
      <c r="N350" s="383"/>
      <c r="O350" s="382"/>
      <c r="Q350" s="381"/>
    </row>
    <row r="351" spans="1:17" outlineLevel="2" x14ac:dyDescent="0.3">
      <c r="H351" s="382"/>
      <c r="I351" s="385"/>
      <c r="J351" s="384"/>
      <c r="K351" s="383"/>
      <c r="L351" s="385"/>
      <c r="M351" s="384"/>
      <c r="N351" s="383"/>
      <c r="O351" s="382"/>
      <c r="Q351" s="381"/>
    </row>
    <row r="352" spans="1:17" outlineLevel="2" x14ac:dyDescent="0.3">
      <c r="H352" s="382"/>
      <c r="I352" s="385"/>
      <c r="J352" s="384"/>
      <c r="K352" s="383"/>
      <c r="L352" s="385"/>
      <c r="M352" s="384"/>
      <c r="N352" s="383"/>
      <c r="O352" s="382"/>
      <c r="Q352" s="381"/>
    </row>
    <row r="353" spans="1:17" outlineLevel="2" x14ac:dyDescent="0.3">
      <c r="A353" s="378" t="s">
        <v>330</v>
      </c>
      <c r="B353" s="375"/>
      <c r="C353" s="375"/>
      <c r="D353" s="375"/>
      <c r="E353" s="375"/>
      <c r="F353" s="375"/>
      <c r="G353" s="374"/>
      <c r="H353" s="379"/>
      <c r="I353" s="400"/>
      <c r="J353" s="399"/>
      <c r="K353" s="380"/>
      <c r="L353" s="400"/>
      <c r="M353" s="399"/>
      <c r="N353" s="380"/>
      <c r="O353" s="379"/>
      <c r="P353" s="369"/>
      <c r="Q353" s="381"/>
    </row>
    <row r="354" spans="1:17" outlineLevel="2" x14ac:dyDescent="0.3">
      <c r="A354" s="633" t="s">
        <v>329</v>
      </c>
      <c r="B354" s="633"/>
      <c r="C354" s="633"/>
      <c r="D354" s="633"/>
      <c r="E354" s="633"/>
      <c r="F354" s="633"/>
      <c r="G354" s="633"/>
      <c r="H354" s="379"/>
      <c r="I354" s="400"/>
      <c r="J354" s="399"/>
      <c r="K354" s="380"/>
      <c r="L354" s="400"/>
      <c r="M354" s="399"/>
      <c r="N354" s="380"/>
      <c r="O354" s="379"/>
      <c r="P354" s="369"/>
      <c r="Q354" s="381"/>
    </row>
    <row r="355" spans="1:17" outlineLevel="2" x14ac:dyDescent="0.3">
      <c r="A355" s="633"/>
      <c r="B355" s="633"/>
      <c r="C355" s="633"/>
      <c r="D355" s="633"/>
      <c r="E355" s="633"/>
      <c r="F355" s="633"/>
      <c r="G355" s="633"/>
      <c r="H355" s="379"/>
      <c r="I355" s="400"/>
      <c r="J355" s="399"/>
      <c r="K355" s="380"/>
      <c r="L355" s="400"/>
      <c r="M355" s="399"/>
      <c r="N355" s="380"/>
      <c r="O355" s="379"/>
      <c r="P355" s="369"/>
      <c r="Q355" s="381"/>
    </row>
    <row r="356" spans="1:17" outlineLevel="2" x14ac:dyDescent="0.3">
      <c r="A356" s="633"/>
      <c r="B356" s="633"/>
      <c r="C356" s="633"/>
      <c r="D356" s="633"/>
      <c r="E356" s="633"/>
      <c r="F356" s="633"/>
      <c r="G356" s="633"/>
      <c r="H356" s="379"/>
      <c r="I356" s="400"/>
      <c r="J356" s="399"/>
      <c r="K356" s="380"/>
      <c r="L356" s="400"/>
      <c r="M356" s="399"/>
      <c r="N356" s="380"/>
      <c r="O356" s="379"/>
      <c r="P356" s="369"/>
      <c r="Q356" s="381"/>
    </row>
    <row r="357" spans="1:17" outlineLevel="2" x14ac:dyDescent="0.3">
      <c r="A357" s="633"/>
      <c r="B357" s="633"/>
      <c r="C357" s="633"/>
      <c r="D357" s="633"/>
      <c r="E357" s="633"/>
      <c r="F357" s="633"/>
      <c r="G357" s="633"/>
      <c r="H357" s="379"/>
      <c r="I357" s="400"/>
      <c r="J357" s="399"/>
      <c r="K357" s="380"/>
      <c r="L357" s="400"/>
      <c r="M357" s="399"/>
      <c r="N357" s="380"/>
      <c r="O357" s="379"/>
      <c r="P357" s="369"/>
      <c r="Q357" s="381"/>
    </row>
    <row r="358" spans="1:17" outlineLevel="2" x14ac:dyDescent="0.3">
      <c r="A358" s="375" t="s">
        <v>297</v>
      </c>
      <c r="B358" s="375" t="s">
        <v>328</v>
      </c>
      <c r="C358" s="375"/>
      <c r="D358" s="375"/>
      <c r="E358" s="375"/>
      <c r="F358" s="375"/>
      <c r="G358" s="374"/>
      <c r="H358" s="379"/>
      <c r="I358" s="400"/>
      <c r="J358" s="399"/>
      <c r="K358" s="380"/>
      <c r="L358" s="400"/>
      <c r="M358" s="399"/>
      <c r="N358" s="380"/>
      <c r="O358" s="379"/>
      <c r="P358" s="369"/>
      <c r="Q358" s="381"/>
    </row>
    <row r="359" spans="1:17" outlineLevel="2" x14ac:dyDescent="0.3">
      <c r="A359" s="375" t="s">
        <v>297</v>
      </c>
      <c r="B359" s="375" t="s">
        <v>327</v>
      </c>
      <c r="C359" s="375"/>
      <c r="D359" s="375"/>
      <c r="E359" s="375"/>
      <c r="F359" s="375"/>
      <c r="G359" s="374"/>
      <c r="H359" s="379"/>
      <c r="I359" s="400"/>
      <c r="J359" s="399"/>
      <c r="K359" s="380"/>
      <c r="L359" s="400"/>
      <c r="M359" s="399"/>
      <c r="N359" s="380"/>
      <c r="O359" s="379"/>
      <c r="P359" s="369"/>
      <c r="Q359" s="381"/>
    </row>
    <row r="360" spans="1:17" outlineLevel="2" x14ac:dyDescent="0.3">
      <c r="A360" s="375" t="s">
        <v>297</v>
      </c>
      <c r="B360" s="375" t="s">
        <v>326</v>
      </c>
      <c r="C360" s="375"/>
      <c r="D360" s="375"/>
      <c r="E360" s="375"/>
      <c r="F360" s="375"/>
      <c r="G360" s="374"/>
      <c r="H360" s="379"/>
      <c r="I360" s="400"/>
      <c r="J360" s="399"/>
      <c r="K360" s="380"/>
      <c r="L360" s="400"/>
      <c r="M360" s="399"/>
      <c r="N360" s="380"/>
      <c r="O360" s="379"/>
      <c r="P360" s="369"/>
      <c r="Q360" s="381"/>
    </row>
    <row r="361" spans="1:17" outlineLevel="2" x14ac:dyDescent="0.3">
      <c r="A361" s="375" t="s">
        <v>297</v>
      </c>
      <c r="B361" s="375" t="s">
        <v>325</v>
      </c>
      <c r="C361" s="375"/>
      <c r="D361" s="375"/>
      <c r="E361" s="375"/>
      <c r="F361" s="375"/>
      <c r="G361" s="374"/>
      <c r="H361" s="379"/>
      <c r="I361" s="400" t="s">
        <v>295</v>
      </c>
      <c r="J361" s="399"/>
      <c r="K361" s="380"/>
      <c r="L361" s="400" t="s">
        <v>295</v>
      </c>
      <c r="M361" s="399"/>
      <c r="N361" s="380"/>
      <c r="O361" s="379"/>
      <c r="P361" s="369"/>
      <c r="Q361" s="381"/>
    </row>
    <row r="362" spans="1:17" outlineLevel="2" x14ac:dyDescent="0.3">
      <c r="A362" s="375" t="s">
        <v>293</v>
      </c>
      <c r="B362" s="375"/>
      <c r="C362" s="375"/>
      <c r="D362" s="375"/>
      <c r="E362" s="375"/>
      <c r="F362" s="375"/>
      <c r="G362" s="374" t="str">
        <f>W46</f>
        <v>SporträumeEinfach</v>
      </c>
      <c r="H362" s="379">
        <f>ROUND(SportraumEinfach,2)</f>
        <v>2645.72</v>
      </c>
      <c r="I362" s="400"/>
      <c r="J362" s="399"/>
      <c r="K362" s="380"/>
      <c r="L362" s="400"/>
      <c r="M362" s="399"/>
      <c r="N362" s="380"/>
      <c r="O362" s="379"/>
      <c r="P362" s="369" t="s">
        <v>324</v>
      </c>
      <c r="Q362" s="381"/>
    </row>
    <row r="363" spans="1:17" outlineLevel="2" x14ac:dyDescent="0.3">
      <c r="A363" s="375"/>
      <c r="B363" s="375"/>
      <c r="C363" s="375"/>
      <c r="D363" s="375"/>
      <c r="E363" s="375"/>
      <c r="F363" s="375"/>
      <c r="G363" s="374"/>
      <c r="H363" s="379"/>
      <c r="I363" s="400"/>
      <c r="J363" s="399"/>
      <c r="K363" s="380"/>
      <c r="L363" s="400"/>
      <c r="M363" s="399"/>
      <c r="N363" s="380"/>
      <c r="O363" s="379"/>
      <c r="P363" s="369" t="s">
        <v>323</v>
      </c>
      <c r="Q363" s="381"/>
    </row>
    <row r="364" spans="1:17" outlineLevel="2" x14ac:dyDescent="0.3">
      <c r="A364" s="376" t="s">
        <v>292</v>
      </c>
      <c r="B364" s="375"/>
      <c r="C364" s="375"/>
      <c r="D364" s="375"/>
      <c r="E364" s="375"/>
      <c r="F364" s="375"/>
      <c r="G364" s="374"/>
      <c r="H364" s="379"/>
      <c r="I364" s="400"/>
      <c r="J364" s="399"/>
      <c r="K364" s="380"/>
      <c r="L364" s="400"/>
      <c r="M364" s="399"/>
      <c r="N364" s="380"/>
      <c r="O364" s="379"/>
      <c r="P364" s="369"/>
      <c r="Q364" s="381"/>
    </row>
    <row r="365" spans="1:17" outlineLevel="2" x14ac:dyDescent="0.3">
      <c r="A365" s="375" t="s">
        <v>322</v>
      </c>
      <c r="B365" s="375"/>
      <c r="C365" s="375"/>
      <c r="D365" s="375"/>
      <c r="E365" s="375"/>
      <c r="F365" s="375"/>
      <c r="G365" s="374"/>
      <c r="H365" s="379"/>
      <c r="I365" s="400"/>
      <c r="J365" s="399"/>
      <c r="K365" s="380"/>
      <c r="L365" s="400"/>
      <c r="M365" s="399"/>
      <c r="N365" s="380"/>
      <c r="O365" s="379"/>
      <c r="P365" s="369"/>
      <c r="Q365" s="381"/>
    </row>
    <row r="366" spans="1:17" outlineLevel="2" x14ac:dyDescent="0.3">
      <c r="A366" s="375" t="s">
        <v>321</v>
      </c>
      <c r="B366" s="375"/>
      <c r="C366" s="375"/>
      <c r="D366" s="375"/>
      <c r="E366" s="375"/>
      <c r="F366" s="375"/>
      <c r="G366" s="374"/>
      <c r="H366" s="379"/>
      <c r="I366" s="400"/>
      <c r="J366" s="399"/>
      <c r="K366" s="380"/>
      <c r="L366" s="400"/>
      <c r="M366" s="399"/>
      <c r="N366" s="380"/>
      <c r="O366" s="379"/>
      <c r="P366" s="369"/>
      <c r="Q366" s="381"/>
    </row>
    <row r="367" spans="1:17" outlineLevel="2" x14ac:dyDescent="0.3">
      <c r="A367" s="375" t="s">
        <v>320</v>
      </c>
      <c r="B367" s="375"/>
      <c r="C367" s="375"/>
      <c r="D367" s="375"/>
      <c r="E367" s="375"/>
      <c r="F367" s="375"/>
      <c r="G367" s="374"/>
      <c r="H367" s="379"/>
      <c r="I367" s="400"/>
      <c r="J367" s="399"/>
      <c r="K367" s="380"/>
      <c r="L367" s="400"/>
      <c r="M367" s="399"/>
      <c r="N367" s="380"/>
      <c r="O367" s="379"/>
      <c r="P367" s="369"/>
      <c r="Q367" s="381"/>
    </row>
    <row r="368" spans="1:17" outlineLevel="2" x14ac:dyDescent="0.3">
      <c r="H368" s="382"/>
      <c r="I368" s="385"/>
      <c r="J368" s="384"/>
      <c r="K368" s="383"/>
      <c r="L368" s="385"/>
      <c r="M368" s="384"/>
      <c r="N368" s="383"/>
      <c r="O368" s="382"/>
      <c r="Q368" s="381"/>
    </row>
    <row r="369" spans="1:17" outlineLevel="2" x14ac:dyDescent="0.3">
      <c r="A369" s="360" t="s">
        <v>319</v>
      </c>
      <c r="H369" s="382"/>
      <c r="I369" s="385"/>
      <c r="J369" s="384"/>
      <c r="K369" s="383"/>
      <c r="L369" s="385"/>
      <c r="M369" s="384"/>
      <c r="N369" s="383"/>
      <c r="O369" s="382"/>
      <c r="Q369" s="381"/>
    </row>
    <row r="370" spans="1:17" outlineLevel="2" x14ac:dyDescent="0.3">
      <c r="A370" s="357" t="s">
        <v>318</v>
      </c>
      <c r="H370" s="382"/>
      <c r="I370" s="385"/>
      <c r="J370" s="384"/>
      <c r="K370" s="383"/>
      <c r="L370" s="385"/>
      <c r="M370" s="384"/>
      <c r="N370" s="383"/>
      <c r="O370" s="382"/>
      <c r="Q370" s="381"/>
    </row>
    <row r="371" spans="1:17" outlineLevel="2" x14ac:dyDescent="0.3">
      <c r="A371" s="357" t="s">
        <v>317</v>
      </c>
      <c r="H371" s="382"/>
      <c r="I371" s="385" t="s">
        <v>295</v>
      </c>
      <c r="J371" s="384"/>
      <c r="K371" s="383"/>
      <c r="L371" s="385" t="s">
        <v>295</v>
      </c>
      <c r="M371" s="384"/>
      <c r="N371" s="383"/>
      <c r="O371" s="382"/>
      <c r="Q371" s="381"/>
    </row>
    <row r="372" spans="1:17" outlineLevel="2" x14ac:dyDescent="0.3">
      <c r="A372" s="357" t="s">
        <v>293</v>
      </c>
      <c r="G372" s="362" t="str">
        <f>W45</f>
        <v>besondSporträume</v>
      </c>
      <c r="H372" s="382">
        <f>ROUND(besondSportraum,2)</f>
        <v>3143.61</v>
      </c>
      <c r="I372" s="385"/>
      <c r="J372" s="384"/>
      <c r="K372" s="383"/>
      <c r="L372" s="385"/>
      <c r="M372" s="384"/>
      <c r="N372" s="383"/>
      <c r="O372" s="382"/>
      <c r="P372" s="359" t="s">
        <v>306</v>
      </c>
      <c r="Q372" s="381"/>
    </row>
    <row r="373" spans="1:17" outlineLevel="2" x14ac:dyDescent="0.3">
      <c r="H373" s="382"/>
      <c r="I373" s="385"/>
      <c r="J373" s="384"/>
      <c r="K373" s="383"/>
      <c r="L373" s="385"/>
      <c r="M373" s="384"/>
      <c r="N373" s="383"/>
      <c r="O373" s="382"/>
      <c r="Q373" s="381"/>
    </row>
    <row r="374" spans="1:17" outlineLevel="2" x14ac:dyDescent="0.3">
      <c r="A374" s="378" t="s">
        <v>316</v>
      </c>
      <c r="B374" s="375"/>
      <c r="C374" s="375"/>
      <c r="D374" s="375"/>
      <c r="E374" s="375"/>
      <c r="F374" s="375"/>
      <c r="G374" s="374"/>
      <c r="H374" s="379"/>
      <c r="I374" s="400"/>
      <c r="J374" s="399"/>
      <c r="K374" s="380"/>
      <c r="L374" s="400"/>
      <c r="M374" s="399"/>
      <c r="N374" s="380"/>
      <c r="O374" s="379"/>
      <c r="P374" s="369"/>
      <c r="Q374" s="381"/>
    </row>
    <row r="375" spans="1:17" outlineLevel="2" x14ac:dyDescent="0.3">
      <c r="A375" s="376" t="s">
        <v>315</v>
      </c>
      <c r="B375" s="375"/>
      <c r="C375" s="375"/>
      <c r="D375" s="375"/>
      <c r="E375" s="375"/>
      <c r="F375" s="375"/>
      <c r="G375" s="374"/>
      <c r="H375" s="379"/>
      <c r="I375" s="400"/>
      <c r="J375" s="399"/>
      <c r="K375" s="380"/>
      <c r="L375" s="400"/>
      <c r="M375" s="399"/>
      <c r="N375" s="380"/>
      <c r="O375" s="379"/>
      <c r="P375" s="369"/>
      <c r="Q375" s="381"/>
    </row>
    <row r="376" spans="1:17" outlineLevel="2" x14ac:dyDescent="0.3">
      <c r="A376" s="376" t="s">
        <v>314</v>
      </c>
      <c r="B376" s="375"/>
      <c r="C376" s="375"/>
      <c r="D376" s="375"/>
      <c r="E376" s="375"/>
      <c r="F376" s="375"/>
      <c r="G376" s="374"/>
      <c r="H376" s="379"/>
      <c r="I376" s="400"/>
      <c r="J376" s="399"/>
      <c r="K376" s="380"/>
      <c r="L376" s="400"/>
      <c r="M376" s="399"/>
      <c r="N376" s="380"/>
      <c r="O376" s="379"/>
      <c r="P376" s="369"/>
      <c r="Q376" s="381"/>
    </row>
    <row r="377" spans="1:17" outlineLevel="2" x14ac:dyDescent="0.3">
      <c r="A377" s="375" t="s">
        <v>297</v>
      </c>
      <c r="B377" s="375" t="s">
        <v>313</v>
      </c>
      <c r="C377" s="375"/>
      <c r="D377" s="375" t="s">
        <v>308</v>
      </c>
      <c r="E377" s="375"/>
      <c r="F377" s="375"/>
      <c r="G377" s="374"/>
      <c r="H377" s="379"/>
      <c r="I377" s="400"/>
      <c r="J377" s="399"/>
      <c r="K377" s="380"/>
      <c r="L377" s="400"/>
      <c r="M377" s="399"/>
      <c r="N377" s="380"/>
      <c r="O377" s="379"/>
      <c r="P377" s="369"/>
      <c r="Q377" s="381"/>
    </row>
    <row r="378" spans="1:17" outlineLevel="2" x14ac:dyDescent="0.3">
      <c r="A378" s="375"/>
      <c r="B378" s="375" t="s">
        <v>312</v>
      </c>
      <c r="C378" s="375"/>
      <c r="D378" s="375"/>
      <c r="E378" s="375"/>
      <c r="F378" s="375"/>
      <c r="G378" s="374"/>
      <c r="H378" s="379"/>
      <c r="I378" s="400"/>
      <c r="J378" s="399"/>
      <c r="K378" s="380"/>
      <c r="L378" s="400"/>
      <c r="M378" s="399"/>
      <c r="N378" s="380"/>
      <c r="O378" s="379"/>
      <c r="P378" s="369"/>
      <c r="Q378" s="381"/>
    </row>
    <row r="379" spans="1:17" outlineLevel="2" x14ac:dyDescent="0.3">
      <c r="A379" s="375" t="s">
        <v>297</v>
      </c>
      <c r="B379" s="375" t="s">
        <v>115</v>
      </c>
      <c r="C379" s="375"/>
      <c r="D379" s="375"/>
      <c r="E379" s="375"/>
      <c r="F379" s="375"/>
      <c r="G379" s="374"/>
      <c r="H379" s="379"/>
      <c r="I379" s="400"/>
      <c r="J379" s="399"/>
      <c r="K379" s="380"/>
      <c r="L379" s="400"/>
      <c r="M379" s="399"/>
      <c r="N379" s="380"/>
      <c r="O379" s="379"/>
      <c r="P379" s="369"/>
      <c r="Q379" s="381"/>
    </row>
    <row r="380" spans="1:17" outlineLevel="2" x14ac:dyDescent="0.3">
      <c r="A380" s="375" t="s">
        <v>297</v>
      </c>
      <c r="B380" s="375" t="s">
        <v>311</v>
      </c>
      <c r="C380" s="375"/>
      <c r="D380" s="375"/>
      <c r="E380" s="375"/>
      <c r="F380" s="375"/>
      <c r="G380" s="374"/>
      <c r="H380" s="379"/>
      <c r="I380" s="400"/>
      <c r="J380" s="399"/>
      <c r="K380" s="380"/>
      <c r="L380" s="400"/>
      <c r="M380" s="399"/>
      <c r="N380" s="380"/>
      <c r="O380" s="379"/>
      <c r="P380" s="369"/>
      <c r="Q380" s="381"/>
    </row>
    <row r="381" spans="1:17" outlineLevel="2" x14ac:dyDescent="0.3">
      <c r="A381" s="375" t="s">
        <v>297</v>
      </c>
      <c r="B381" s="375" t="s">
        <v>121</v>
      </c>
      <c r="C381" s="375"/>
      <c r="D381" s="375"/>
      <c r="E381" s="375"/>
      <c r="F381" s="375"/>
      <c r="G381" s="374"/>
      <c r="H381" s="379"/>
      <c r="I381" s="400"/>
      <c r="J381" s="399"/>
      <c r="K381" s="380"/>
      <c r="L381" s="400"/>
      <c r="M381" s="399"/>
      <c r="N381" s="380"/>
      <c r="O381" s="379"/>
      <c r="P381" s="369"/>
      <c r="Q381" s="381"/>
    </row>
    <row r="382" spans="1:17" outlineLevel="2" x14ac:dyDescent="0.3">
      <c r="A382" s="375" t="s">
        <v>297</v>
      </c>
      <c r="B382" s="375" t="s">
        <v>310</v>
      </c>
      <c r="C382" s="375"/>
      <c r="D382" s="375" t="s">
        <v>308</v>
      </c>
      <c r="E382" s="375"/>
      <c r="F382" s="375"/>
      <c r="G382" s="374"/>
      <c r="H382" s="379"/>
      <c r="I382" s="400"/>
      <c r="J382" s="399"/>
      <c r="K382" s="380"/>
      <c r="L382" s="400"/>
      <c r="M382" s="399"/>
      <c r="N382" s="380"/>
      <c r="O382" s="379"/>
      <c r="P382" s="369"/>
      <c r="Q382" s="381"/>
    </row>
    <row r="383" spans="1:17" outlineLevel="2" x14ac:dyDescent="0.3">
      <c r="A383" s="375" t="s">
        <v>297</v>
      </c>
      <c r="B383" s="375" t="s">
        <v>309</v>
      </c>
      <c r="C383" s="375"/>
      <c r="D383" s="375" t="s">
        <v>308</v>
      </c>
      <c r="E383" s="375"/>
      <c r="F383" s="375"/>
      <c r="G383" s="374"/>
      <c r="H383" s="379"/>
      <c r="I383" s="400"/>
      <c r="J383" s="399"/>
      <c r="K383" s="380"/>
      <c r="L383" s="400"/>
      <c r="M383" s="399"/>
      <c r="N383" s="380"/>
      <c r="O383" s="379"/>
      <c r="P383" s="369"/>
      <c r="Q383" s="381"/>
    </row>
    <row r="384" spans="1:17" outlineLevel="2" x14ac:dyDescent="0.3">
      <c r="A384" s="375" t="s">
        <v>307</v>
      </c>
      <c r="B384" s="375"/>
      <c r="C384" s="375"/>
      <c r="D384" s="375"/>
      <c r="E384" s="375"/>
      <c r="F384" s="375"/>
      <c r="G384" s="374"/>
      <c r="H384" s="379"/>
      <c r="I384" s="400" t="s">
        <v>295</v>
      </c>
      <c r="J384" s="399"/>
      <c r="K384" s="380"/>
      <c r="L384" s="400" t="s">
        <v>295</v>
      </c>
      <c r="M384" s="399"/>
      <c r="N384" s="380"/>
      <c r="O384" s="379"/>
      <c r="P384" s="369"/>
      <c r="Q384" s="381"/>
    </row>
    <row r="385" spans="1:17" outlineLevel="2" x14ac:dyDescent="0.3">
      <c r="A385" s="375" t="s">
        <v>293</v>
      </c>
      <c r="B385" s="375"/>
      <c r="C385" s="375"/>
      <c r="D385" s="375"/>
      <c r="E385" s="375"/>
      <c r="F385" s="375"/>
      <c r="G385" s="374" t="str">
        <f>W47</f>
        <v>BetriebsräumeEinfach</v>
      </c>
      <c r="H385" s="379">
        <f>ROUND(Betriebsräume,2)</f>
        <v>3143.61</v>
      </c>
      <c r="I385" s="400"/>
      <c r="J385" s="399"/>
      <c r="K385" s="380"/>
      <c r="L385" s="400"/>
      <c r="M385" s="399"/>
      <c r="N385" s="380"/>
      <c r="O385" s="379"/>
      <c r="P385" s="369" t="s">
        <v>306</v>
      </c>
      <c r="Q385" s="381"/>
    </row>
    <row r="386" spans="1:17" outlineLevel="2" x14ac:dyDescent="0.3">
      <c r="A386" s="375"/>
      <c r="B386" s="375"/>
      <c r="C386" s="375"/>
      <c r="D386" s="375"/>
      <c r="E386" s="375"/>
      <c r="F386" s="375"/>
      <c r="G386" s="374"/>
      <c r="H386" s="379"/>
      <c r="I386" s="400"/>
      <c r="J386" s="399"/>
      <c r="K386" s="380"/>
      <c r="L386" s="400"/>
      <c r="M386" s="399"/>
      <c r="N386" s="380"/>
      <c r="O386" s="379"/>
      <c r="P386" s="369"/>
      <c r="Q386" s="381"/>
    </row>
    <row r="387" spans="1:17" outlineLevel="2" x14ac:dyDescent="0.3">
      <c r="A387" s="375" t="s">
        <v>292</v>
      </c>
      <c r="B387" s="375"/>
      <c r="C387" s="375"/>
      <c r="D387" s="375"/>
      <c r="E387" s="375"/>
      <c r="F387" s="375"/>
      <c r="G387" s="374"/>
      <c r="H387" s="379"/>
      <c r="I387" s="400"/>
      <c r="J387" s="399"/>
      <c r="K387" s="380"/>
      <c r="L387" s="400"/>
      <c r="M387" s="399"/>
      <c r="N387" s="380"/>
      <c r="O387" s="379"/>
      <c r="P387" s="369"/>
      <c r="Q387" s="381"/>
    </row>
    <row r="388" spans="1:17" outlineLevel="2" x14ac:dyDescent="0.3">
      <c r="A388" s="375" t="s">
        <v>305</v>
      </c>
      <c r="B388" s="375"/>
      <c r="C388" s="375"/>
      <c r="D388" s="375"/>
      <c r="E388" s="375"/>
      <c r="F388" s="375"/>
      <c r="G388" s="374"/>
      <c r="H388" s="379"/>
      <c r="I388" s="400"/>
      <c r="J388" s="399"/>
      <c r="K388" s="380"/>
      <c r="L388" s="400"/>
      <c r="M388" s="399"/>
      <c r="N388" s="380"/>
      <c r="O388" s="379"/>
      <c r="P388" s="369"/>
      <c r="Q388" s="381"/>
    </row>
    <row r="389" spans="1:17" outlineLevel="2" x14ac:dyDescent="0.3">
      <c r="A389" s="375" t="s">
        <v>304</v>
      </c>
      <c r="B389" s="375"/>
      <c r="C389" s="375"/>
      <c r="D389" s="375"/>
      <c r="E389" s="375"/>
      <c r="F389" s="375"/>
      <c r="G389" s="374"/>
      <c r="H389" s="379"/>
      <c r="I389" s="400"/>
      <c r="J389" s="399"/>
      <c r="K389" s="380"/>
      <c r="L389" s="400"/>
      <c r="M389" s="399"/>
      <c r="N389" s="380"/>
      <c r="O389" s="379"/>
      <c r="P389" s="369"/>
      <c r="Q389" s="381"/>
    </row>
    <row r="390" spans="1:17" outlineLevel="2" x14ac:dyDescent="0.3">
      <c r="A390" s="375"/>
      <c r="B390" s="375"/>
      <c r="C390" s="375"/>
      <c r="D390" s="375"/>
      <c r="E390" s="375"/>
      <c r="F390" s="375"/>
      <c r="G390" s="374"/>
      <c r="H390" s="379"/>
      <c r="I390" s="400"/>
      <c r="J390" s="399"/>
      <c r="K390" s="380"/>
      <c r="L390" s="400"/>
      <c r="M390" s="399"/>
      <c r="N390" s="380"/>
      <c r="O390" s="379"/>
      <c r="P390" s="369" t="s">
        <v>303</v>
      </c>
      <c r="Q390" s="381"/>
    </row>
    <row r="391" spans="1:17" outlineLevel="2" x14ac:dyDescent="0.3">
      <c r="A391" s="398" t="s">
        <v>302</v>
      </c>
      <c r="H391" s="382"/>
      <c r="I391" s="385"/>
      <c r="J391" s="384"/>
      <c r="K391" s="383"/>
      <c r="L391" s="385"/>
      <c r="M391" s="384"/>
      <c r="N391" s="383"/>
      <c r="O391" s="382"/>
      <c r="Q391" s="381"/>
    </row>
    <row r="392" spans="1:17" outlineLevel="2" x14ac:dyDescent="0.3">
      <c r="A392" s="357" t="s">
        <v>301</v>
      </c>
      <c r="H392" s="382"/>
      <c r="I392" s="385"/>
      <c r="J392" s="384"/>
      <c r="K392" s="383"/>
      <c r="L392" s="385"/>
      <c r="M392" s="384"/>
      <c r="N392" s="383"/>
      <c r="O392" s="382"/>
      <c r="Q392" s="381"/>
    </row>
    <row r="393" spans="1:17" outlineLevel="2" x14ac:dyDescent="0.3">
      <c r="A393" s="357" t="s">
        <v>300</v>
      </c>
      <c r="H393" s="382"/>
      <c r="I393" s="385"/>
      <c r="J393" s="384"/>
      <c r="K393" s="383"/>
      <c r="L393" s="385"/>
      <c r="M393" s="384"/>
      <c r="N393" s="383"/>
      <c r="O393" s="382"/>
      <c r="Q393" s="381"/>
    </row>
    <row r="394" spans="1:17" outlineLevel="2" x14ac:dyDescent="0.3">
      <c r="A394" s="357" t="s">
        <v>297</v>
      </c>
      <c r="B394" s="357" t="s">
        <v>299</v>
      </c>
      <c r="H394" s="382"/>
      <c r="I394" s="385"/>
      <c r="J394" s="384"/>
      <c r="K394" s="383"/>
      <c r="L394" s="385"/>
      <c r="M394" s="384"/>
      <c r="N394" s="383"/>
      <c r="O394" s="382"/>
      <c r="Q394" s="381"/>
    </row>
    <row r="395" spans="1:17" outlineLevel="2" x14ac:dyDescent="0.3">
      <c r="A395" s="357" t="s">
        <v>297</v>
      </c>
      <c r="B395" s="357" t="s">
        <v>298</v>
      </c>
      <c r="H395" s="382"/>
      <c r="I395" s="385"/>
      <c r="J395" s="384"/>
      <c r="K395" s="383"/>
      <c r="L395" s="385"/>
      <c r="M395" s="384"/>
      <c r="N395" s="383"/>
      <c r="O395" s="382"/>
      <c r="Q395" s="381"/>
    </row>
    <row r="396" spans="1:17" outlineLevel="2" x14ac:dyDescent="0.3">
      <c r="A396" s="357" t="s">
        <v>297</v>
      </c>
      <c r="B396" s="357" t="s">
        <v>296</v>
      </c>
      <c r="H396" s="382"/>
      <c r="I396" s="385" t="s">
        <v>295</v>
      </c>
      <c r="J396" s="384"/>
      <c r="K396" s="383"/>
      <c r="L396" s="385" t="s">
        <v>295</v>
      </c>
      <c r="M396" s="384"/>
      <c r="N396" s="383"/>
      <c r="O396" s="382"/>
      <c r="Q396" s="381"/>
    </row>
    <row r="397" spans="1:17" outlineLevel="2" x14ac:dyDescent="0.3">
      <c r="B397" s="357" t="s">
        <v>294</v>
      </c>
      <c r="H397" s="382"/>
      <c r="I397" s="385"/>
      <c r="J397" s="384"/>
      <c r="K397" s="383"/>
      <c r="L397" s="385"/>
      <c r="M397" s="384"/>
      <c r="N397" s="383"/>
      <c r="O397" s="382"/>
      <c r="Q397" s="381"/>
    </row>
    <row r="398" spans="1:17" outlineLevel="2" x14ac:dyDescent="0.3">
      <c r="A398" s="357" t="s">
        <v>293</v>
      </c>
      <c r="G398" s="362" t="str">
        <f>W48</f>
        <v>BetriebsräumeEinfach</v>
      </c>
      <c r="H398" s="382">
        <f>ROUND(BetriebsräumeEinfach,2)</f>
        <v>2062.6</v>
      </c>
      <c r="I398" s="385"/>
      <c r="J398" s="384"/>
      <c r="K398" s="383"/>
      <c r="L398" s="385"/>
      <c r="M398" s="384"/>
      <c r="N398" s="383"/>
      <c r="O398" s="382"/>
      <c r="Q398" s="381"/>
    </row>
    <row r="399" spans="1:17" outlineLevel="2" x14ac:dyDescent="0.3">
      <c r="H399" s="382"/>
      <c r="I399" s="385"/>
      <c r="J399" s="384"/>
      <c r="K399" s="383"/>
      <c r="L399" s="385"/>
      <c r="M399" s="384"/>
      <c r="N399" s="383"/>
      <c r="O399" s="382"/>
      <c r="Q399" s="381"/>
    </row>
    <row r="400" spans="1:17" outlineLevel="2" x14ac:dyDescent="0.3">
      <c r="A400" s="357" t="s">
        <v>292</v>
      </c>
      <c r="H400" s="382"/>
      <c r="I400" s="385"/>
      <c r="J400" s="384"/>
      <c r="K400" s="383"/>
      <c r="L400" s="385"/>
      <c r="M400" s="384"/>
      <c r="N400" s="383"/>
      <c r="O400" s="382"/>
      <c r="Q400" s="381"/>
    </row>
    <row r="401" spans="1:17" outlineLevel="2" x14ac:dyDescent="0.3">
      <c r="A401" s="357" t="s">
        <v>291</v>
      </c>
      <c r="H401" s="382"/>
      <c r="I401" s="385"/>
      <c r="J401" s="384"/>
      <c r="K401" s="383"/>
      <c r="L401" s="385"/>
      <c r="M401" s="384"/>
      <c r="N401" s="383"/>
      <c r="O401" s="382"/>
      <c r="Q401" s="381"/>
    </row>
    <row r="402" spans="1:17" outlineLevel="2" x14ac:dyDescent="0.3">
      <c r="A402" s="357" t="s">
        <v>290</v>
      </c>
      <c r="H402" s="382"/>
      <c r="I402" s="385"/>
      <c r="J402" s="384"/>
      <c r="K402" s="383"/>
      <c r="L402" s="385"/>
      <c r="M402" s="384"/>
      <c r="N402" s="383"/>
      <c r="O402" s="382"/>
      <c r="Q402" s="381"/>
    </row>
    <row r="403" spans="1:17" outlineLevel="2" x14ac:dyDescent="0.3">
      <c r="A403" s="357" t="s">
        <v>289</v>
      </c>
      <c r="H403" s="382"/>
      <c r="I403" s="385"/>
      <c r="J403" s="384"/>
      <c r="K403" s="383"/>
      <c r="L403" s="385"/>
      <c r="M403" s="384"/>
      <c r="N403" s="383"/>
      <c r="O403" s="382"/>
      <c r="Q403" s="381"/>
    </row>
    <row r="404" spans="1:17" outlineLevel="2" x14ac:dyDescent="0.3">
      <c r="H404" s="382"/>
      <c r="I404" s="385"/>
      <c r="J404" s="384"/>
      <c r="K404" s="383"/>
      <c r="L404" s="385"/>
      <c r="M404" s="384"/>
      <c r="N404" s="383"/>
      <c r="O404" s="382"/>
      <c r="Q404" s="381"/>
    </row>
    <row r="405" spans="1:17" outlineLevel="1" x14ac:dyDescent="0.3">
      <c r="H405" s="382"/>
      <c r="I405" s="385"/>
      <c r="J405" s="384"/>
      <c r="K405" s="383"/>
      <c r="L405" s="385"/>
      <c r="M405" s="384"/>
      <c r="N405" s="383"/>
      <c r="O405" s="382"/>
      <c r="Q405" s="381"/>
    </row>
    <row r="406" spans="1:17" ht="14.5" outlineLevel="1" x14ac:dyDescent="0.35">
      <c r="A406" s="360" t="s">
        <v>288</v>
      </c>
      <c r="H406" s="382"/>
      <c r="I406" s="397" t="s">
        <v>50</v>
      </c>
      <c r="J406" s="384"/>
      <c r="K406" s="396"/>
      <c r="L406" s="397" t="s">
        <v>50</v>
      </c>
      <c r="M406" s="384"/>
      <c r="N406" s="396"/>
      <c r="O406" s="395"/>
      <c r="Q406" s="381"/>
    </row>
    <row r="407" spans="1:17" outlineLevel="1" x14ac:dyDescent="0.3">
      <c r="A407" s="357" t="s">
        <v>283</v>
      </c>
      <c r="G407" s="362" t="str">
        <f>W49</f>
        <v>Kegelbahn</v>
      </c>
      <c r="H407" s="382">
        <f>ROUND(Kegelbahn,2)</f>
        <v>143640.88</v>
      </c>
      <c r="I407" s="394"/>
      <c r="J407" s="384"/>
      <c r="K407" s="391">
        <f>H407*I407</f>
        <v>0</v>
      </c>
      <c r="L407" s="394"/>
      <c r="M407" s="384"/>
      <c r="N407" s="391">
        <f>L407*H407</f>
        <v>0</v>
      </c>
      <c r="O407" s="390" t="s">
        <v>282</v>
      </c>
      <c r="P407" s="359" t="s">
        <v>287</v>
      </c>
      <c r="Q407" s="381"/>
    </row>
    <row r="408" spans="1:17" outlineLevel="1" x14ac:dyDescent="0.3">
      <c r="H408" s="382"/>
      <c r="I408" s="385"/>
      <c r="J408" s="384"/>
      <c r="K408" s="393">
        <f>K407/119*19*-[5]Bewertung!$G$63</f>
        <v>0</v>
      </c>
      <c r="L408" s="385"/>
      <c r="M408" s="384"/>
      <c r="N408" s="393">
        <f>N407/119*19*-[5]Bewertung!$G$64</f>
        <v>0</v>
      </c>
      <c r="O408" s="392" t="s">
        <v>281</v>
      </c>
      <c r="P408" s="360" t="s">
        <v>286</v>
      </c>
      <c r="Q408" s="381"/>
    </row>
    <row r="409" spans="1:17" outlineLevel="1" x14ac:dyDescent="0.3">
      <c r="H409" s="382"/>
      <c r="I409" s="385"/>
      <c r="J409" s="384"/>
      <c r="K409" s="391">
        <f>SUM(K407:K408)</f>
        <v>0</v>
      </c>
      <c r="L409" s="385"/>
      <c r="M409" s="384"/>
      <c r="N409" s="391">
        <f>SUM(N407:N408)</f>
        <v>0</v>
      </c>
      <c r="O409" s="390" t="s">
        <v>280</v>
      </c>
      <c r="P409" s="360" t="s">
        <v>285</v>
      </c>
      <c r="Q409" s="381"/>
    </row>
    <row r="410" spans="1:17" outlineLevel="1" x14ac:dyDescent="0.3">
      <c r="H410" s="382"/>
      <c r="I410" s="385"/>
      <c r="J410" s="384"/>
      <c r="K410" s="389">
        <f>IF([5]Bewertung!$J$180=0,0,K409*$H$18)</f>
        <v>0</v>
      </c>
      <c r="L410" s="385"/>
      <c r="M410" s="384"/>
      <c r="N410" s="389">
        <f>IF([5]Bewertung!$J$217=0,0,N409*$H$18)</f>
        <v>0</v>
      </c>
      <c r="O410" s="388" t="s">
        <v>279</v>
      </c>
      <c r="P410" s="360"/>
      <c r="Q410" s="381"/>
    </row>
    <row r="411" spans="1:17" outlineLevel="1" x14ac:dyDescent="0.3">
      <c r="H411" s="382"/>
      <c r="I411" s="385"/>
      <c r="J411" s="384"/>
      <c r="K411" s="387">
        <f>SUM(K409:K410)</f>
        <v>0</v>
      </c>
      <c r="L411" s="385"/>
      <c r="M411" s="384"/>
      <c r="N411" s="387">
        <f>SUM(N409:N410)</f>
        <v>0</v>
      </c>
      <c r="O411" s="386" t="s">
        <v>154</v>
      </c>
      <c r="P411" s="360"/>
      <c r="Q411" s="381"/>
    </row>
    <row r="412" spans="1:17" outlineLevel="1" x14ac:dyDescent="0.3">
      <c r="H412" s="382"/>
      <c r="I412" s="385"/>
      <c r="J412" s="384"/>
      <c r="K412" s="387"/>
      <c r="L412" s="385"/>
      <c r="M412" s="384"/>
      <c r="N412" s="387"/>
      <c r="O412" s="386"/>
      <c r="P412" s="360"/>
      <c r="Q412" s="381"/>
    </row>
    <row r="413" spans="1:17" outlineLevel="1" x14ac:dyDescent="0.3">
      <c r="H413" s="382"/>
      <c r="I413" s="385"/>
      <c r="J413" s="384"/>
      <c r="K413" s="387"/>
      <c r="L413" s="385"/>
      <c r="M413" s="384"/>
      <c r="N413" s="387"/>
      <c r="O413" s="386"/>
      <c r="P413" s="360"/>
      <c r="Q413" s="381"/>
    </row>
    <row r="414" spans="1:17" outlineLevel="1" x14ac:dyDescent="0.3">
      <c r="A414" s="360" t="s">
        <v>284</v>
      </c>
      <c r="H414" s="382"/>
      <c r="I414" s="385"/>
      <c r="J414" s="384"/>
      <c r="K414" s="387"/>
      <c r="L414" s="385"/>
      <c r="M414" s="384"/>
      <c r="N414" s="387"/>
      <c r="O414" s="386"/>
      <c r="P414" s="357"/>
      <c r="Q414" s="381"/>
    </row>
    <row r="415" spans="1:17" outlineLevel="1" x14ac:dyDescent="0.3">
      <c r="A415" s="357" t="s">
        <v>283</v>
      </c>
      <c r="G415" s="362" t="str">
        <f>W50</f>
        <v>BowlingBahn</v>
      </c>
      <c r="H415" s="382">
        <f>ROUND(BowlingBahn,2)</f>
        <v>106845.03</v>
      </c>
      <c r="I415" s="394"/>
      <c r="J415" s="384"/>
      <c r="K415" s="391">
        <f>H415*I415</f>
        <v>0</v>
      </c>
      <c r="L415" s="394"/>
      <c r="M415" s="384"/>
      <c r="N415" s="391">
        <f>L415*H415</f>
        <v>0</v>
      </c>
      <c r="O415" s="390" t="s">
        <v>282</v>
      </c>
      <c r="Q415" s="381"/>
    </row>
    <row r="416" spans="1:17" outlineLevel="1" x14ac:dyDescent="0.3">
      <c r="H416" s="382"/>
      <c r="I416" s="385"/>
      <c r="J416" s="384"/>
      <c r="K416" s="393">
        <f>K415/119*19*-[5]Bewertung!$G$63</f>
        <v>0</v>
      </c>
      <c r="L416" s="385"/>
      <c r="M416" s="384"/>
      <c r="N416" s="393">
        <f>N415/119*19*-[5]Bewertung!$G$64</f>
        <v>0</v>
      </c>
      <c r="O416" s="392" t="s">
        <v>281</v>
      </c>
      <c r="Q416" s="381"/>
    </row>
    <row r="417" spans="1:17" outlineLevel="1" x14ac:dyDescent="0.3">
      <c r="H417" s="382"/>
      <c r="I417" s="385"/>
      <c r="J417" s="384"/>
      <c r="K417" s="391">
        <f>SUM(K415:K416)</f>
        <v>0</v>
      </c>
      <c r="L417" s="385"/>
      <c r="M417" s="384"/>
      <c r="N417" s="391">
        <f>SUM(N415:N416)</f>
        <v>0</v>
      </c>
      <c r="O417" s="390" t="s">
        <v>280</v>
      </c>
      <c r="Q417" s="381"/>
    </row>
    <row r="418" spans="1:17" outlineLevel="1" x14ac:dyDescent="0.3">
      <c r="H418" s="382"/>
      <c r="I418" s="385"/>
      <c r="J418" s="384"/>
      <c r="K418" s="389">
        <f>IF([5]Bewertung!$J$180=0,0,K417*$H$18)</f>
        <v>0</v>
      </c>
      <c r="L418" s="385"/>
      <c r="M418" s="384"/>
      <c r="N418" s="389">
        <f>IF([5]Bewertung!$J$217=0,0,N417*$H$18)</f>
        <v>0</v>
      </c>
      <c r="O418" s="388" t="s">
        <v>279</v>
      </c>
      <c r="Q418" s="381"/>
    </row>
    <row r="419" spans="1:17" outlineLevel="1" x14ac:dyDescent="0.3">
      <c r="H419" s="382"/>
      <c r="I419" s="385"/>
      <c r="J419" s="384"/>
      <c r="K419" s="387">
        <f>SUM(K417:K418)</f>
        <v>0</v>
      </c>
      <c r="L419" s="385"/>
      <c r="M419" s="384"/>
      <c r="N419" s="387">
        <f>SUM(N417:N418)</f>
        <v>0</v>
      </c>
      <c r="O419" s="386" t="s">
        <v>154</v>
      </c>
      <c r="Q419" s="381"/>
    </row>
    <row r="420" spans="1:17" outlineLevel="1" x14ac:dyDescent="0.3">
      <c r="H420" s="382"/>
      <c r="I420" s="385"/>
      <c r="J420" s="384"/>
      <c r="K420" s="383"/>
      <c r="L420" s="385"/>
      <c r="M420" s="384"/>
      <c r="N420" s="383"/>
      <c r="O420" s="382"/>
      <c r="Q420" s="381"/>
    </row>
    <row r="421" spans="1:17" x14ac:dyDescent="0.3">
      <c r="A421" s="378" t="s">
        <v>278</v>
      </c>
      <c r="B421" s="375"/>
      <c r="C421" s="375"/>
      <c r="D421" s="375"/>
      <c r="E421" s="375"/>
      <c r="F421" s="375"/>
      <c r="G421" s="374"/>
      <c r="H421" s="370"/>
      <c r="I421" s="373"/>
      <c r="J421" s="372"/>
      <c r="K421" s="380"/>
      <c r="L421" s="373"/>
      <c r="M421" s="372"/>
      <c r="N421" s="380"/>
      <c r="O421" s="379"/>
      <c r="P421" s="369"/>
    </row>
    <row r="422" spans="1:17" outlineLevel="1" x14ac:dyDescent="0.3">
      <c r="A422" s="370"/>
      <c r="B422" s="375"/>
      <c r="C422" s="375"/>
      <c r="D422" s="375"/>
      <c r="E422" s="375"/>
      <c r="F422" s="375"/>
      <c r="G422" s="374"/>
      <c r="H422" s="370"/>
      <c r="I422" s="373"/>
      <c r="J422" s="372"/>
      <c r="K422" s="371"/>
      <c r="L422" s="373"/>
      <c r="M422" s="372"/>
      <c r="N422" s="371"/>
      <c r="O422" s="370"/>
      <c r="P422" s="369"/>
    </row>
    <row r="423" spans="1:17" outlineLevel="1" x14ac:dyDescent="0.3">
      <c r="A423" s="378" t="s">
        <v>277</v>
      </c>
      <c r="B423" s="375"/>
      <c r="C423" s="375"/>
      <c r="D423" s="375"/>
      <c r="E423" s="375"/>
      <c r="F423" s="375"/>
      <c r="G423" s="374"/>
      <c r="H423" s="370"/>
      <c r="I423" s="373"/>
      <c r="J423" s="372"/>
      <c r="K423" s="371"/>
      <c r="L423" s="373"/>
      <c r="M423" s="372"/>
      <c r="N423" s="371"/>
      <c r="O423" s="370"/>
      <c r="P423" s="369"/>
    </row>
    <row r="424" spans="1:17" outlineLevel="1" x14ac:dyDescent="0.3">
      <c r="A424" s="375" t="s">
        <v>276</v>
      </c>
      <c r="B424" s="375"/>
      <c r="C424" s="375"/>
      <c r="D424" s="375"/>
      <c r="E424" s="375"/>
      <c r="F424" s="375"/>
      <c r="G424" s="374"/>
      <c r="H424" s="370"/>
      <c r="I424" s="373"/>
      <c r="J424" s="372"/>
      <c r="K424" s="371"/>
      <c r="L424" s="373"/>
      <c r="M424" s="372"/>
      <c r="N424" s="371"/>
      <c r="O424" s="370"/>
      <c r="P424" s="369"/>
    </row>
    <row r="425" spans="1:17" outlineLevel="1" x14ac:dyDescent="0.3">
      <c r="A425" s="375" t="s">
        <v>275</v>
      </c>
      <c r="B425" s="375"/>
      <c r="C425" s="375"/>
      <c r="D425" s="375"/>
      <c r="E425" s="375"/>
      <c r="F425" s="375"/>
      <c r="G425" s="374"/>
      <c r="H425" s="370"/>
      <c r="I425" s="373"/>
      <c r="J425" s="372"/>
      <c r="K425" s="371"/>
      <c r="L425" s="373"/>
      <c r="M425" s="372"/>
      <c r="N425" s="371"/>
      <c r="O425" s="370"/>
      <c r="P425" s="369"/>
    </row>
    <row r="426" spans="1:17" outlineLevel="1" x14ac:dyDescent="0.3">
      <c r="A426" s="375"/>
      <c r="B426" s="375"/>
      <c r="C426" s="375"/>
      <c r="D426" s="375"/>
      <c r="E426" s="375"/>
      <c r="F426" s="375"/>
      <c r="G426" s="374"/>
      <c r="H426" s="370"/>
      <c r="I426" s="373"/>
      <c r="J426" s="372"/>
      <c r="K426" s="371"/>
      <c r="L426" s="373"/>
      <c r="M426" s="372"/>
      <c r="N426" s="371"/>
      <c r="O426" s="370"/>
      <c r="P426" s="369"/>
    </row>
    <row r="427" spans="1:17" outlineLevel="1" x14ac:dyDescent="0.3">
      <c r="A427" s="375" t="s">
        <v>274</v>
      </c>
      <c r="B427" s="375"/>
      <c r="C427" s="375"/>
      <c r="D427" s="375"/>
      <c r="E427" s="375"/>
      <c r="F427" s="375"/>
      <c r="G427" s="374"/>
      <c r="H427" s="370"/>
      <c r="I427" s="373"/>
      <c r="J427" s="372"/>
      <c r="K427" s="371"/>
      <c r="L427" s="373"/>
      <c r="M427" s="372"/>
      <c r="N427" s="371"/>
      <c r="O427" s="370"/>
      <c r="P427" s="369"/>
    </row>
    <row r="428" spans="1:17" hidden="1" outlineLevel="1" x14ac:dyDescent="0.3">
      <c r="A428" s="377" t="s">
        <v>273</v>
      </c>
      <c r="B428" s="375"/>
      <c r="C428" s="375"/>
      <c r="D428" s="375"/>
      <c r="E428" s="375"/>
      <c r="F428" s="375"/>
      <c r="G428" s="374"/>
      <c r="H428" s="370"/>
      <c r="I428" s="373"/>
      <c r="J428" s="372"/>
      <c r="K428" s="371"/>
      <c r="L428" s="373"/>
      <c r="M428" s="372"/>
      <c r="N428" s="371"/>
      <c r="O428" s="370"/>
      <c r="P428" s="369"/>
    </row>
    <row r="429" spans="1:17" outlineLevel="1" x14ac:dyDescent="0.3">
      <c r="A429" s="377"/>
      <c r="B429" s="375"/>
      <c r="C429" s="375"/>
      <c r="D429" s="375"/>
      <c r="E429" s="375"/>
      <c r="F429" s="375"/>
      <c r="G429" s="374"/>
      <c r="H429" s="370"/>
      <c r="I429" s="373"/>
      <c r="J429" s="372"/>
      <c r="K429" s="371"/>
      <c r="L429" s="373"/>
      <c r="M429" s="372"/>
      <c r="N429" s="371"/>
      <c r="O429" s="370"/>
      <c r="P429" s="369"/>
    </row>
    <row r="430" spans="1:17" outlineLevel="1" x14ac:dyDescent="0.3">
      <c r="A430" s="376" t="s">
        <v>272</v>
      </c>
      <c r="B430" s="375"/>
      <c r="C430" s="375"/>
      <c r="D430" s="375"/>
      <c r="E430" s="375"/>
      <c r="F430" s="375"/>
      <c r="G430" s="374"/>
      <c r="H430" s="370"/>
      <c r="I430" s="373"/>
      <c r="J430" s="372"/>
      <c r="K430" s="371"/>
      <c r="L430" s="373"/>
      <c r="M430" s="372"/>
      <c r="N430" s="371"/>
      <c r="O430" s="370"/>
      <c r="P430" s="369"/>
    </row>
    <row r="431" spans="1:17" outlineLevel="1" x14ac:dyDescent="0.3">
      <c r="A431" s="375" t="s">
        <v>271</v>
      </c>
      <c r="B431" s="375"/>
      <c r="C431" s="375"/>
      <c r="D431" s="375"/>
      <c r="E431" s="375"/>
      <c r="F431" s="375"/>
      <c r="G431" s="374"/>
      <c r="H431" s="370"/>
      <c r="I431" s="373"/>
      <c r="J431" s="372"/>
      <c r="K431" s="371"/>
      <c r="L431" s="373"/>
      <c r="M431" s="372"/>
      <c r="N431" s="371"/>
      <c r="O431" s="370"/>
      <c r="P431" s="369"/>
    </row>
    <row r="432" spans="1:17" outlineLevel="1" x14ac:dyDescent="0.3">
      <c r="A432" s="375" t="s">
        <v>270</v>
      </c>
      <c r="B432" s="375"/>
      <c r="C432" s="375"/>
      <c r="D432" s="375"/>
      <c r="E432" s="375"/>
      <c r="F432" s="375"/>
      <c r="G432" s="374"/>
      <c r="H432" s="370"/>
      <c r="I432" s="373"/>
      <c r="J432" s="372"/>
      <c r="K432" s="371"/>
      <c r="L432" s="373"/>
      <c r="M432" s="372"/>
      <c r="N432" s="371"/>
      <c r="O432" s="370"/>
      <c r="P432" s="369"/>
    </row>
    <row r="433" spans="1:16" outlineLevel="1" x14ac:dyDescent="0.3">
      <c r="A433" s="375" t="s">
        <v>269</v>
      </c>
      <c r="B433" s="375"/>
      <c r="C433" s="375"/>
      <c r="D433" s="375"/>
      <c r="E433" s="375"/>
      <c r="F433" s="375"/>
      <c r="G433" s="374"/>
      <c r="H433" s="370"/>
      <c r="I433" s="373"/>
      <c r="J433" s="372"/>
      <c r="K433" s="371"/>
      <c r="L433" s="373"/>
      <c r="M433" s="372"/>
      <c r="N433" s="371"/>
      <c r="O433" s="370"/>
      <c r="P433" s="369"/>
    </row>
    <row r="434" spans="1:16" outlineLevel="1" x14ac:dyDescent="0.3">
      <c r="A434" s="375" t="s">
        <v>268</v>
      </c>
      <c r="B434" s="375"/>
      <c r="C434" s="375"/>
      <c r="D434" s="375"/>
      <c r="E434" s="375"/>
      <c r="F434" s="375"/>
      <c r="G434" s="374"/>
      <c r="H434" s="370"/>
      <c r="I434" s="373"/>
      <c r="J434" s="372"/>
      <c r="K434" s="371"/>
      <c r="L434" s="373"/>
      <c r="M434" s="372"/>
      <c r="N434" s="371"/>
      <c r="O434" s="370"/>
      <c r="P434" s="369"/>
    </row>
    <row r="435" spans="1:16" outlineLevel="1" x14ac:dyDescent="0.3">
      <c r="A435" s="375"/>
      <c r="B435" s="375"/>
      <c r="C435" s="375"/>
      <c r="D435" s="375"/>
      <c r="E435" s="375"/>
      <c r="F435" s="375"/>
      <c r="G435" s="374"/>
      <c r="H435" s="370"/>
      <c r="I435" s="373"/>
      <c r="J435" s="372"/>
      <c r="K435" s="371"/>
      <c r="L435" s="373"/>
      <c r="M435" s="372"/>
      <c r="N435" s="371"/>
      <c r="O435" s="370"/>
      <c r="P435" s="369"/>
    </row>
    <row r="436" spans="1:16" outlineLevel="1" x14ac:dyDescent="0.3">
      <c r="A436" s="376" t="s">
        <v>267</v>
      </c>
      <c r="B436" s="375"/>
      <c r="C436" s="375"/>
      <c r="D436" s="375"/>
      <c r="E436" s="375"/>
      <c r="F436" s="375"/>
      <c r="G436" s="374"/>
      <c r="H436" s="370"/>
      <c r="I436" s="373"/>
      <c r="J436" s="372"/>
      <c r="K436" s="371"/>
      <c r="L436" s="373"/>
      <c r="M436" s="372"/>
      <c r="N436" s="371"/>
      <c r="O436" s="370"/>
      <c r="P436" s="369"/>
    </row>
    <row r="437" spans="1:16" outlineLevel="1" x14ac:dyDescent="0.3">
      <c r="A437" s="375"/>
      <c r="B437" s="375"/>
      <c r="C437" s="375"/>
      <c r="D437" s="375"/>
      <c r="E437" s="375"/>
      <c r="F437" s="375"/>
      <c r="G437" s="374"/>
      <c r="H437" s="370"/>
      <c r="I437" s="373"/>
      <c r="J437" s="372"/>
      <c r="K437" s="371"/>
      <c r="L437" s="373"/>
      <c r="M437" s="372"/>
      <c r="N437" s="371"/>
      <c r="O437" s="370"/>
      <c r="P437" s="369"/>
    </row>
    <row r="438" spans="1:16" outlineLevel="1" x14ac:dyDescent="0.3">
      <c r="A438" s="375" t="s">
        <v>266</v>
      </c>
      <c r="B438" s="375"/>
      <c r="C438" s="375"/>
      <c r="D438" s="375"/>
      <c r="E438" s="375"/>
      <c r="F438" s="375"/>
      <c r="G438" s="374"/>
      <c r="H438" s="370"/>
      <c r="I438" s="373"/>
      <c r="J438" s="372"/>
      <c r="K438" s="371"/>
      <c r="L438" s="373"/>
      <c r="M438" s="372"/>
      <c r="N438" s="371"/>
      <c r="O438" s="370"/>
      <c r="P438" s="369"/>
    </row>
    <row r="439" spans="1:16" outlineLevel="1" x14ac:dyDescent="0.3">
      <c r="A439" s="375" t="s">
        <v>265</v>
      </c>
      <c r="B439" s="375"/>
      <c r="C439" s="375"/>
      <c r="D439" s="375"/>
      <c r="E439" s="375"/>
      <c r="F439" s="375"/>
      <c r="G439" s="374"/>
      <c r="H439" s="370"/>
      <c r="I439" s="373"/>
      <c r="J439" s="372"/>
      <c r="K439" s="371"/>
      <c r="L439" s="373"/>
      <c r="M439" s="372"/>
      <c r="N439" s="371"/>
      <c r="O439" s="370"/>
      <c r="P439" s="369"/>
    </row>
    <row r="440" spans="1:16" outlineLevel="1" x14ac:dyDescent="0.3">
      <c r="A440" s="375" t="s">
        <v>264</v>
      </c>
      <c r="B440" s="375"/>
      <c r="C440" s="375"/>
      <c r="D440" s="375"/>
      <c r="E440" s="375"/>
      <c r="F440" s="375"/>
      <c r="G440" s="374"/>
      <c r="H440" s="370"/>
      <c r="I440" s="373"/>
      <c r="J440" s="372"/>
      <c r="K440" s="371"/>
      <c r="L440" s="373"/>
      <c r="M440" s="372"/>
      <c r="N440" s="371"/>
      <c r="O440" s="370"/>
      <c r="P440" s="369"/>
    </row>
    <row r="441" spans="1:16" outlineLevel="1" x14ac:dyDescent="0.3">
      <c r="A441" s="375" t="s">
        <v>263</v>
      </c>
      <c r="B441" s="375"/>
      <c r="C441" s="375"/>
      <c r="D441" s="375"/>
      <c r="E441" s="375"/>
      <c r="F441" s="375"/>
      <c r="G441" s="374"/>
      <c r="H441" s="370"/>
      <c r="I441" s="373"/>
      <c r="J441" s="372"/>
      <c r="K441" s="371"/>
      <c r="L441" s="373"/>
      <c r="M441" s="372"/>
      <c r="N441" s="371"/>
      <c r="O441" s="370"/>
      <c r="P441" s="369"/>
    </row>
    <row r="442" spans="1:16" outlineLevel="1" x14ac:dyDescent="0.3">
      <c r="A442" s="375"/>
      <c r="B442" s="375"/>
      <c r="C442" s="375"/>
      <c r="D442" s="375"/>
      <c r="E442" s="375"/>
      <c r="F442" s="375"/>
      <c r="G442" s="374"/>
      <c r="H442" s="370"/>
      <c r="I442" s="373"/>
      <c r="J442" s="372"/>
      <c r="K442" s="371"/>
      <c r="L442" s="373"/>
      <c r="M442" s="372"/>
      <c r="N442" s="371"/>
      <c r="O442" s="370"/>
      <c r="P442" s="369"/>
    </row>
    <row r="443" spans="1:16" outlineLevel="1" x14ac:dyDescent="0.3">
      <c r="A443" s="375" t="s">
        <v>262</v>
      </c>
      <c r="B443" s="375"/>
      <c r="C443" s="375"/>
      <c r="D443" s="375"/>
      <c r="E443" s="375"/>
      <c r="F443" s="375"/>
      <c r="G443" s="374"/>
      <c r="H443" s="370"/>
      <c r="I443" s="373"/>
      <c r="J443" s="372"/>
      <c r="K443" s="371"/>
      <c r="L443" s="373"/>
      <c r="M443" s="372"/>
      <c r="N443" s="371"/>
      <c r="O443" s="370"/>
      <c r="P443" s="369"/>
    </row>
    <row r="444" spans="1:16" outlineLevel="1" x14ac:dyDescent="0.3">
      <c r="A444" s="375" t="s">
        <v>261</v>
      </c>
      <c r="B444" s="375"/>
      <c r="C444" s="375"/>
      <c r="D444" s="375"/>
      <c r="E444" s="375"/>
      <c r="F444" s="375"/>
      <c r="G444" s="374"/>
      <c r="H444" s="370"/>
      <c r="I444" s="373"/>
      <c r="J444" s="372"/>
      <c r="K444" s="371"/>
      <c r="L444" s="373"/>
      <c r="M444" s="372"/>
      <c r="N444" s="371"/>
      <c r="O444" s="370"/>
      <c r="P444" s="369"/>
    </row>
    <row r="445" spans="1:16" outlineLevel="1" x14ac:dyDescent="0.3">
      <c r="A445" s="375" t="s">
        <v>260</v>
      </c>
      <c r="B445" s="375"/>
      <c r="C445" s="375"/>
      <c r="D445" s="375"/>
      <c r="E445" s="375"/>
      <c r="F445" s="375"/>
      <c r="G445" s="374"/>
      <c r="H445" s="370"/>
      <c r="I445" s="373"/>
      <c r="J445" s="372"/>
      <c r="K445" s="371"/>
      <c r="L445" s="373"/>
      <c r="M445" s="372"/>
      <c r="N445" s="371"/>
      <c r="O445" s="370"/>
      <c r="P445" s="369"/>
    </row>
    <row r="446" spans="1:16" outlineLevel="1" x14ac:dyDescent="0.3">
      <c r="A446" s="375" t="s">
        <v>259</v>
      </c>
      <c r="B446" s="375"/>
      <c r="C446" s="375"/>
      <c r="D446" s="375"/>
      <c r="E446" s="375"/>
      <c r="F446" s="375"/>
      <c r="G446" s="374"/>
      <c r="H446" s="370"/>
      <c r="I446" s="373"/>
      <c r="J446" s="372"/>
      <c r="K446" s="371"/>
      <c r="L446" s="373"/>
      <c r="M446" s="372"/>
      <c r="N446" s="371"/>
      <c r="O446" s="370"/>
      <c r="P446" s="369"/>
    </row>
    <row r="447" spans="1:16" outlineLevel="1" x14ac:dyDescent="0.3">
      <c r="A447" s="375" t="s">
        <v>258</v>
      </c>
      <c r="B447" s="375"/>
      <c r="C447" s="375"/>
      <c r="D447" s="375"/>
      <c r="E447" s="375"/>
      <c r="F447" s="375"/>
      <c r="G447" s="374"/>
      <c r="H447" s="370"/>
      <c r="I447" s="373"/>
      <c r="J447" s="372"/>
      <c r="K447" s="371"/>
      <c r="L447" s="373"/>
      <c r="M447" s="372"/>
      <c r="N447" s="371"/>
      <c r="O447" s="370"/>
      <c r="P447" s="369"/>
    </row>
    <row r="448" spans="1:16" x14ac:dyDescent="0.3">
      <c r="H448" s="366"/>
      <c r="I448" s="368" t="s">
        <v>256</v>
      </c>
      <c r="K448" s="367">
        <f>K30+K38+K71+K78+K86+K93+K105+K115+K122+K129+K138+K149+K241+K249+K257+K267+K275+K283+K313+K409+K417+K157+K165+K54+K184</f>
        <v>0</v>
      </c>
      <c r="L448" s="368" t="s">
        <v>256</v>
      </c>
      <c r="N448" s="367">
        <f>N30+N38+N71+N78+N86+N93+N105+N115+N122+N129+N138+N149+N241+N249+N257+N267+N275+N283+N313+N409+N417+N54+N157+N165+N184</f>
        <v>0</v>
      </c>
      <c r="O448" s="360" t="s">
        <v>257</v>
      </c>
    </row>
    <row r="449" spans="1:16" ht="13.5" thickBot="1" x14ac:dyDescent="0.35">
      <c r="A449" s="646" t="s">
        <v>602</v>
      </c>
      <c r="B449" s="646"/>
      <c r="C449" s="646"/>
      <c r="D449" s="646"/>
      <c r="E449" s="646"/>
      <c r="F449" s="646"/>
      <c r="G449" s="646"/>
      <c r="H449" s="646"/>
      <c r="I449" s="365" t="s">
        <v>256</v>
      </c>
      <c r="J449" s="364"/>
      <c r="K449" s="363">
        <f>K32+K40+K73+K80+K88+K95+K107+K117+K124+K131+K140+K151+K243+K251+K259+K269+K277+K285+K315+K411+K419+K159+K167+K56+K186</f>
        <v>0</v>
      </c>
      <c r="L449" s="365" t="s">
        <v>256</v>
      </c>
      <c r="M449" s="364"/>
      <c r="N449" s="363">
        <f>N32+N40+N73+N80+N88+N95+N107+N117+N124+N131+N140+N151+N243+N251+N259+N269+N277+N285+N315+N411+N419+N56+N159+N167+N186</f>
        <v>0</v>
      </c>
      <c r="O449" s="360" t="s">
        <v>154</v>
      </c>
    </row>
    <row r="450" spans="1:16" x14ac:dyDescent="0.3">
      <c r="A450" s="642" t="s">
        <v>600</v>
      </c>
      <c r="B450" s="642"/>
      <c r="C450" s="642"/>
      <c r="D450" s="642"/>
      <c r="E450" s="642"/>
      <c r="F450" s="642"/>
      <c r="G450" s="642"/>
      <c r="H450" s="642"/>
      <c r="I450" s="643">
        <v>0.2</v>
      </c>
      <c r="K450" s="644">
        <f>FLOOR(K449*I450,50)</f>
        <v>0</v>
      </c>
      <c r="L450" s="644"/>
      <c r="M450" s="644"/>
      <c r="N450" s="644">
        <f>FLOOR(N449*I450,50)</f>
        <v>0</v>
      </c>
    </row>
    <row r="451" spans="1:16" x14ac:dyDescent="0.3">
      <c r="A451" s="642" t="s">
        <v>601</v>
      </c>
      <c r="B451" s="642"/>
      <c r="C451" s="642"/>
      <c r="D451" s="642"/>
      <c r="E451" s="642"/>
      <c r="F451" s="642"/>
      <c r="G451" s="642"/>
      <c r="H451" s="642"/>
      <c r="I451" s="645">
        <f>IF(K449&gt;250000,10%,0%)</f>
        <v>0</v>
      </c>
      <c r="K451" s="644">
        <f>FLOOR(K449*I451,50)</f>
        <v>0</v>
      </c>
      <c r="L451" s="644"/>
      <c r="M451" s="644"/>
      <c r="N451" s="644">
        <f>FLOOR(N449*I451,50)</f>
        <v>0</v>
      </c>
    </row>
    <row r="453" spans="1:16" ht="13" customHeight="1" x14ac:dyDescent="0.25">
      <c r="A453" s="647" t="s">
        <v>234</v>
      </c>
      <c r="B453" s="647"/>
      <c r="C453" s="647"/>
      <c r="D453" s="647"/>
      <c r="E453" s="647"/>
      <c r="F453" s="647"/>
      <c r="G453" s="647"/>
      <c r="H453" s="647"/>
      <c r="I453" s="647"/>
      <c r="J453" s="647"/>
      <c r="K453" s="647"/>
      <c r="L453" s="647"/>
      <c r="M453" s="647"/>
      <c r="N453" s="647"/>
      <c r="O453" s="647"/>
      <c r="P453" s="647"/>
    </row>
  </sheetData>
  <sheetProtection algorithmName="SHA-512" hashValue="3diof/1dedtcxT7ccv30MokSZQeLrAYFgwjOmNWhtACdVM8BKd31zhne0ZNFQ8rPkexzGHbxZTGPmTVnr6HAEA==" saltValue="NJPP5v6wU9Lps4Q00GfIMg==" spinCount="100000" sheet="1" selectLockedCells="1" autoFilter="0"/>
  <mergeCells count="9">
    <mergeCell ref="A450:H450"/>
    <mergeCell ref="A451:H451"/>
    <mergeCell ref="A449:H449"/>
    <mergeCell ref="A453:P453"/>
    <mergeCell ref="Q22:Q27"/>
    <mergeCell ref="A354:G357"/>
    <mergeCell ref="I2:J2"/>
    <mergeCell ref="L2:M2"/>
    <mergeCell ref="O22:P26"/>
  </mergeCells>
  <hyperlinks>
    <hyperlink ref="E1" location="Förderobergrenzen!A161" display="Flutlicht" xr:uid="{5DB567D5-80CA-48E0-AD12-D69FAFAA04CE}"/>
    <hyperlink ref="G1" location="Förderobergrenzen!A67" display="Beregnung" xr:uid="{5BBEDA05-B542-4CDA-AFEA-4705C1DA3B01}"/>
    <hyperlink ref="F1" location="Förderobergrenzen!A74" display="Ballfang/Bande" xr:uid="{EBF96471-9EE0-4906-AB76-2DD17FBD065F}"/>
    <hyperlink ref="H1" location="Förderobergrenzen!A110" display="Tennisplätze" xr:uid="{EC1B8B77-C701-47AC-A1EE-FE3DC681EE97}"/>
    <hyperlink ref="I1" location="Förderobergrenzen!A153" display="Stockbahnen" xr:uid="{EBEC857D-9E8D-4EE5-B16E-EF74DD7BA627}"/>
    <hyperlink ref="K1" location="Förderobergrenzen!A134" display="Reiplätze" xr:uid="{1EA44111-36BD-4251-BE4E-EC8D675FB38B}"/>
    <hyperlink ref="P1" location="Förderobergrenzen!A88" display="Allwetter-Flächen + Leichtathletikanlagen" xr:uid="{51C1BF59-88AC-4DCF-A289-7AF49697019D}"/>
    <hyperlink ref="N1" location="Förderobergrenzen!A145" display="Beachanlagen" xr:uid="{E013A086-17D8-4648-80D3-454964215503}"/>
    <hyperlink ref="C1" location="Förderobergrenzen!A26" display="Fußballplätze" xr:uid="{0D7102D6-28C3-4A00-991A-5129BDCBECA5}"/>
    <hyperlink ref="B1" location="Förderobergrenzen!A447" display="Summe:" xr:uid="{2C1D7AD8-D56B-4649-B1DC-D59F3FA56E98}"/>
    <hyperlink ref="Q1" location="Förderobergrenzen!A405" display="Kegelbahnen" xr:uid="{86BB9D9A-8A49-4379-8A72-CDA4E4D7BEDB}"/>
    <hyperlink ref="R1" location="Förderobergrenzen!A317" display="Kletteranlagen" xr:uid="{D1F4DADD-F575-40C1-96D7-8728E010E5D3}"/>
    <hyperlink ref="L1" location="Förderobergrenzen!A153" display="Stockbahnen" xr:uid="{51E664AB-95EB-4AB9-A897-3C596FE5EB62}"/>
  </hyperlinks>
  <pageMargins left="0.70000000000000007" right="0.70000000000000007" top="0.78740157500000008" bottom="0.78740157500000008" header="0.30000000000000004" footer="0.30000000000000004"/>
  <pageSetup paperSize="9" scale="12" fitToWidth="0" fitToHeight="0" orientation="portrait" r:id="rId1"/>
  <colBreaks count="1" manualBreakCount="1">
    <brk id="16" max="1048575"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1">
    <pageSetUpPr fitToPage="1"/>
  </sheetPr>
  <dimension ref="A1:Q76"/>
  <sheetViews>
    <sheetView showRowColHeaders="0" topLeftCell="A12" zoomScale="80" zoomScaleNormal="80" workbookViewId="0">
      <selection activeCell="A30" sqref="A30"/>
    </sheetView>
  </sheetViews>
  <sheetFormatPr baseColWidth="10" defaultColWidth="0" defaultRowHeight="25.5" customHeight="1" zeroHeight="1" x14ac:dyDescent="0.35"/>
  <cols>
    <col min="1" max="1" width="6.453125" customWidth="1"/>
    <col min="2" max="5" width="18.1796875" style="23" customWidth="1"/>
    <col min="6" max="6" width="15.81640625" style="23" customWidth="1"/>
    <col min="7" max="9" width="12.26953125" style="24" customWidth="1"/>
    <col min="10" max="14" width="11.453125" style="23" customWidth="1"/>
    <col min="15" max="17" width="0" hidden="1" customWidth="1"/>
    <col min="18" max="16384" width="11.453125" hidden="1"/>
  </cols>
  <sheetData>
    <row r="1" spans="1:15" ht="15.5" x14ac:dyDescent="0.35">
      <c r="A1" s="1"/>
      <c r="B1" s="1"/>
      <c r="C1" s="3"/>
      <c r="D1" s="1"/>
      <c r="E1" s="1"/>
      <c r="F1" s="1"/>
      <c r="G1" s="12"/>
      <c r="H1" s="12"/>
      <c r="I1" s="12"/>
      <c r="J1" s="1"/>
      <c r="K1" s="1"/>
      <c r="L1" s="1"/>
      <c r="M1" s="1"/>
      <c r="N1" s="1"/>
      <c r="O1" s="5"/>
    </row>
    <row r="2" spans="1:15" ht="34.5" customHeight="1" x14ac:dyDescent="0.35">
      <c r="A2" s="1"/>
      <c r="B2" s="1"/>
      <c r="C2" s="3"/>
      <c r="D2" s="1"/>
      <c r="E2" s="1"/>
      <c r="F2" s="1"/>
      <c r="G2" s="12"/>
      <c r="H2" s="12"/>
      <c r="I2" s="12"/>
      <c r="J2" s="1"/>
      <c r="K2" s="1"/>
      <c r="L2" s="1"/>
      <c r="M2"/>
      <c r="N2" s="8" t="s">
        <v>35</v>
      </c>
      <c r="O2" s="5"/>
    </row>
    <row r="3" spans="1:15" ht="15.75" customHeight="1" x14ac:dyDescent="0.35">
      <c r="A3" s="1"/>
      <c r="B3" s="1"/>
      <c r="C3" s="3"/>
      <c r="D3" s="1"/>
      <c r="E3" s="1"/>
      <c r="F3" s="1"/>
      <c r="G3" s="12"/>
      <c r="H3" s="12"/>
      <c r="I3" s="12"/>
      <c r="J3" s="1"/>
      <c r="K3" s="1"/>
      <c r="L3" s="1"/>
      <c r="M3" s="1"/>
      <c r="N3" s="9" t="s">
        <v>55</v>
      </c>
      <c r="O3" s="5"/>
    </row>
    <row r="4" spans="1:15" ht="15.5" x14ac:dyDescent="0.35">
      <c r="A4" s="1"/>
      <c r="B4" s="1"/>
      <c r="C4" s="3"/>
      <c r="D4" s="1"/>
      <c r="E4" s="1"/>
      <c r="F4" s="1"/>
      <c r="G4" s="12"/>
      <c r="H4" s="12"/>
      <c r="I4" s="12"/>
      <c r="J4" s="1"/>
      <c r="K4" s="1"/>
      <c r="L4" s="1"/>
      <c r="M4" s="1"/>
      <c r="N4" s="9" t="s">
        <v>56</v>
      </c>
      <c r="O4" s="5"/>
    </row>
    <row r="5" spans="1:15" ht="15.5" x14ac:dyDescent="0.35">
      <c r="A5" s="1"/>
      <c r="B5" s="1"/>
      <c r="C5" s="3"/>
      <c r="D5" s="1"/>
      <c r="E5" s="1"/>
      <c r="F5" s="1"/>
      <c r="G5" s="12"/>
      <c r="H5" s="12"/>
      <c r="I5" s="12"/>
      <c r="J5" s="1"/>
      <c r="K5" s="1"/>
      <c r="L5" s="1"/>
      <c r="M5" s="1"/>
      <c r="N5" s="9" t="s">
        <v>36</v>
      </c>
      <c r="O5" s="5"/>
    </row>
    <row r="6" spans="1:15" ht="15.5" x14ac:dyDescent="0.35">
      <c r="A6" s="1"/>
      <c r="B6" s="1"/>
      <c r="C6" s="3"/>
      <c r="D6" s="1"/>
      <c r="E6" s="1"/>
      <c r="F6" s="1"/>
      <c r="G6" s="12"/>
      <c r="H6" s="12"/>
      <c r="I6" s="12"/>
      <c r="J6" s="1"/>
      <c r="K6" s="1"/>
      <c r="L6" s="1"/>
      <c r="M6" s="1"/>
      <c r="N6" s="9" t="s">
        <v>37</v>
      </c>
      <c r="O6" s="5"/>
    </row>
    <row r="7" spans="1:15" ht="15.5" x14ac:dyDescent="0.35">
      <c r="A7" s="1"/>
      <c r="B7" s="1"/>
      <c r="C7" s="3"/>
      <c r="D7" s="1"/>
      <c r="E7" s="1"/>
      <c r="F7" s="1"/>
      <c r="G7" s="12"/>
      <c r="H7" s="12"/>
      <c r="I7" s="12"/>
      <c r="J7" s="1"/>
      <c r="K7" s="1"/>
      <c r="L7" s="1"/>
      <c r="M7" s="1"/>
      <c r="N7" s="10"/>
      <c r="O7" s="5"/>
    </row>
    <row r="8" spans="1:15" ht="15.5" x14ac:dyDescent="0.35">
      <c r="A8" s="1"/>
      <c r="B8" s="1"/>
      <c r="C8" s="3"/>
      <c r="D8" s="1"/>
      <c r="E8" s="1"/>
      <c r="F8" s="1"/>
      <c r="G8" s="12"/>
      <c r="H8" s="12"/>
      <c r="I8" s="12"/>
      <c r="J8" s="1"/>
      <c r="K8" s="1"/>
      <c r="L8" s="1"/>
      <c r="M8" s="1"/>
      <c r="N8" s="9" t="s">
        <v>54</v>
      </c>
      <c r="O8" s="5"/>
    </row>
    <row r="9" spans="1:15" ht="15.5" x14ac:dyDescent="0.35">
      <c r="A9" s="1"/>
      <c r="B9" s="7"/>
      <c r="C9" s="3"/>
      <c r="D9" s="1"/>
      <c r="E9" s="1"/>
      <c r="F9" s="1"/>
      <c r="G9" s="12"/>
      <c r="H9" s="12"/>
      <c r="I9" s="12"/>
      <c r="J9" s="1"/>
      <c r="K9" s="1"/>
      <c r="L9" s="1"/>
      <c r="M9" s="1"/>
      <c r="N9" s="9" t="s">
        <v>38</v>
      </c>
      <c r="O9" s="5"/>
    </row>
    <row r="10" spans="1:15" ht="15.5" x14ac:dyDescent="0.35">
      <c r="A10" s="1"/>
      <c r="B10" s="1"/>
      <c r="C10" s="3"/>
      <c r="D10" s="1"/>
      <c r="E10" s="1"/>
      <c r="F10" s="1"/>
      <c r="G10" s="12"/>
      <c r="H10" s="12"/>
      <c r="I10" s="12"/>
      <c r="J10" s="1"/>
      <c r="K10" s="1"/>
      <c r="L10" s="1"/>
      <c r="M10" s="1"/>
      <c r="N10" s="1"/>
      <c r="O10" s="4"/>
    </row>
    <row r="11" spans="1:15" ht="46" x14ac:dyDescent="1">
      <c r="A11" s="1"/>
      <c r="B11" s="6" t="s">
        <v>51</v>
      </c>
      <c r="C11"/>
      <c r="D11" s="1"/>
      <c r="E11" s="1"/>
      <c r="F11" s="1"/>
      <c r="G11" s="12"/>
      <c r="H11" s="12"/>
      <c r="I11" s="12"/>
      <c r="J11" s="1"/>
      <c r="K11" s="1"/>
      <c r="L11"/>
      <c r="M11" s="1"/>
      <c r="N11" s="1"/>
      <c r="O11" s="5"/>
    </row>
    <row r="12" spans="1:15" ht="100" customHeight="1" x14ac:dyDescent="0.35">
      <c r="A12" s="1"/>
      <c r="B12" s="639" t="s">
        <v>52</v>
      </c>
      <c r="C12" s="639"/>
      <c r="D12" s="639"/>
      <c r="E12" s="639"/>
      <c r="F12" s="639"/>
      <c r="G12" s="639"/>
      <c r="H12" s="639"/>
      <c r="I12" s="639"/>
      <c r="J12" s="639"/>
      <c r="K12" s="639"/>
      <c r="L12" s="639"/>
      <c r="M12" s="639"/>
      <c r="N12" s="1"/>
    </row>
    <row r="13" spans="1:15" ht="75" customHeight="1" x14ac:dyDescent="0.35">
      <c r="A13" s="1"/>
      <c r="B13" s="638" t="s">
        <v>53</v>
      </c>
      <c r="C13" s="638"/>
      <c r="D13" s="638"/>
      <c r="E13" s="638"/>
      <c r="F13" s="638"/>
      <c r="G13" s="638"/>
      <c r="H13" s="638"/>
      <c r="I13" s="638"/>
      <c r="J13" s="638"/>
      <c r="K13" s="638"/>
      <c r="L13" s="638"/>
      <c r="M13" s="638"/>
      <c r="N13" s="1"/>
    </row>
    <row r="14" spans="1:15" ht="23.25" customHeight="1" x14ac:dyDescent="0.35">
      <c r="A14" s="1"/>
      <c r="B14" s="1" t="s">
        <v>0</v>
      </c>
      <c r="C14" s="1"/>
      <c r="D14" s="636" t="s">
        <v>64</v>
      </c>
      <c r="E14" s="636"/>
      <c r="F14" s="636"/>
      <c r="G14" s="12"/>
      <c r="H14" s="12"/>
      <c r="I14" s="12"/>
      <c r="J14" s="1"/>
      <c r="K14" s="1"/>
      <c r="L14" s="1"/>
      <c r="M14" s="1"/>
      <c r="N14" s="1"/>
    </row>
    <row r="15" spans="1:15" ht="23.25" customHeight="1" x14ac:dyDescent="0.35">
      <c r="A15" s="1"/>
      <c r="B15" t="s">
        <v>1</v>
      </c>
      <c r="C15" s="1"/>
      <c r="D15" s="636" t="s">
        <v>65</v>
      </c>
      <c r="E15" s="636"/>
      <c r="F15" s="636"/>
      <c r="G15" s="12"/>
      <c r="H15" s="12"/>
      <c r="I15" s="12"/>
      <c r="J15" s="1"/>
      <c r="K15" s="1"/>
      <c r="L15" s="1"/>
      <c r="M15" s="1"/>
      <c r="N15" s="1"/>
    </row>
    <row r="16" spans="1:15" ht="23.25" customHeight="1" x14ac:dyDescent="0.35">
      <c r="A16" s="1"/>
      <c r="B16" s="1"/>
      <c r="C16" s="1"/>
      <c r="D16" s="637"/>
      <c r="E16" s="637"/>
      <c r="F16" s="637"/>
      <c r="G16" s="12"/>
      <c r="H16" s="12"/>
      <c r="I16" s="12"/>
      <c r="J16" s="1"/>
      <c r="K16" s="1"/>
      <c r="L16" s="1"/>
      <c r="M16" s="1"/>
      <c r="N16" s="1"/>
    </row>
    <row r="17" spans="1:14" ht="14.5" x14ac:dyDescent="0.35">
      <c r="A17" s="1"/>
      <c r="B17" s="1"/>
      <c r="C17" s="1"/>
      <c r="D17" s="2"/>
      <c r="E17" s="2"/>
      <c r="F17" s="2"/>
      <c r="G17" s="12"/>
      <c r="H17" s="12"/>
      <c r="I17" s="12"/>
      <c r="J17" s="1"/>
      <c r="K17" s="1"/>
      <c r="L17" s="1"/>
      <c r="M17" s="1"/>
      <c r="N17" s="1"/>
    </row>
    <row r="18" spans="1:14" ht="14.5" x14ac:dyDescent="0.35">
      <c r="A18" s="1"/>
      <c r="B18" s="12"/>
      <c r="C18" s="12"/>
      <c r="D18" s="12"/>
      <c r="E18" s="12"/>
      <c r="F18" s="15"/>
      <c r="G18" s="12"/>
      <c r="H18" s="12"/>
      <c r="I18" s="12"/>
      <c r="J18" s="1"/>
      <c r="K18" s="1"/>
      <c r="L18" s="1"/>
      <c r="M18" s="1"/>
      <c r="N18" s="1"/>
    </row>
    <row r="19" spans="1:14" ht="14.5" x14ac:dyDescent="0.35">
      <c r="A19" s="1"/>
      <c r="B19" s="12"/>
      <c r="C19" s="12"/>
      <c r="D19" s="12"/>
      <c r="E19" s="12"/>
      <c r="F19" s="12"/>
      <c r="G19" s="12"/>
      <c r="H19" s="12"/>
      <c r="I19" s="12"/>
      <c r="J19" s="1"/>
      <c r="K19" s="1"/>
      <c r="L19" s="1"/>
      <c r="M19" s="1"/>
      <c r="N19" s="1"/>
    </row>
    <row r="20" spans="1:14" ht="14.5" x14ac:dyDescent="0.35">
      <c r="A20" s="1"/>
      <c r="B20"/>
      <c r="C20" s="1"/>
      <c r="D20" s="1"/>
      <c r="E20" s="1"/>
      <c r="F20" s="1"/>
      <c r="G20" s="12"/>
      <c r="H20" s="12"/>
      <c r="I20" s="12"/>
      <c r="J20" s="1"/>
      <c r="K20" s="1"/>
      <c r="L20" s="1"/>
      <c r="M20" s="1"/>
      <c r="N20" s="1"/>
    </row>
    <row r="21" spans="1:14" ht="14.5" x14ac:dyDescent="0.35">
      <c r="A21" s="1"/>
      <c r="B21" s="1"/>
      <c r="C21" s="1"/>
      <c r="D21" s="1"/>
      <c r="E21" s="1"/>
      <c r="F21" s="1"/>
      <c r="G21" s="12"/>
      <c r="H21" s="12"/>
      <c r="I21" s="12"/>
      <c r="J21" s="1"/>
      <c r="K21" s="1"/>
      <c r="L21" s="1"/>
      <c r="M21" s="1"/>
      <c r="N21" s="1"/>
    </row>
    <row r="22" spans="1:14" ht="14.5" x14ac:dyDescent="0.35">
      <c r="A22" s="1"/>
      <c r="B22" s="1"/>
      <c r="C22" s="1"/>
      <c r="D22" s="1"/>
      <c r="E22" s="1"/>
      <c r="F22" s="1"/>
      <c r="G22" s="12"/>
      <c r="H22" s="12"/>
      <c r="I22" s="12"/>
      <c r="J22" s="1"/>
      <c r="K22" s="1"/>
      <c r="L22" s="1"/>
      <c r="M22" s="1"/>
      <c r="N22" s="1"/>
    </row>
    <row r="23" spans="1:14" ht="17.899999999999999" customHeight="1" x14ac:dyDescent="0.35">
      <c r="A23" s="1"/>
      <c r="B23" s="1"/>
      <c r="C23" s="1"/>
      <c r="D23" s="1"/>
      <c r="E23" s="1"/>
      <c r="F23" s="1"/>
      <c r="G23" s="12"/>
      <c r="H23" s="12"/>
      <c r="I23" s="12"/>
      <c r="J23" s="1"/>
      <c r="K23" s="1"/>
      <c r="L23" s="1"/>
      <c r="M23" s="1"/>
      <c r="N23" s="1"/>
    </row>
    <row r="24" spans="1:14" ht="15" thickBot="1" x14ac:dyDescent="0.4">
      <c r="A24" s="1"/>
      <c r="B24" s="16"/>
      <c r="C24" s="16" t="s">
        <v>41</v>
      </c>
      <c r="D24" s="16" t="s">
        <v>42</v>
      </c>
      <c r="E24" s="18" t="s">
        <v>43</v>
      </c>
      <c r="F24" s="16"/>
      <c r="G24" s="17"/>
      <c r="H24" s="17"/>
      <c r="I24" s="17"/>
      <c r="J24" s="16"/>
      <c r="K24" s="16"/>
      <c r="L24" s="16"/>
      <c r="M24" s="1"/>
      <c r="N24" s="1"/>
    </row>
    <row r="25" spans="1:14" ht="19.5" customHeight="1" x14ac:dyDescent="0.35">
      <c r="A25" s="11"/>
      <c r="B25" s="1"/>
      <c r="C25" s="1"/>
      <c r="D25" s="1"/>
      <c r="E25" s="1"/>
      <c r="F25" s="1"/>
      <c r="G25" s="12"/>
      <c r="H25" s="12"/>
      <c r="I25" s="12"/>
      <c r="J25" s="1"/>
      <c r="K25" s="1"/>
      <c r="L25" s="1"/>
      <c r="M25" s="1"/>
      <c r="N25" s="1"/>
    </row>
    <row r="26" spans="1:14" s="14" customFormat="1" ht="25" customHeight="1" x14ac:dyDescent="0.35">
      <c r="A26" s="13"/>
      <c r="B26" s="19"/>
      <c r="C26" s="19"/>
      <c r="D26" s="19"/>
      <c r="E26" s="19"/>
      <c r="F26" s="19"/>
      <c r="G26" s="19"/>
      <c r="H26" s="19"/>
      <c r="I26" s="19"/>
      <c r="J26" s="19"/>
      <c r="K26" s="19"/>
      <c r="L26" s="19"/>
      <c r="M26" s="20"/>
      <c r="N26" s="20"/>
    </row>
    <row r="27" spans="1:14" s="14" customFormat="1" ht="25" customHeight="1" x14ac:dyDescent="0.35">
      <c r="A27" s="13"/>
      <c r="B27" s="19"/>
      <c r="C27" s="19"/>
      <c r="D27" s="19"/>
      <c r="E27" s="19"/>
      <c r="F27" s="19"/>
      <c r="G27" s="19"/>
      <c r="H27" s="19"/>
      <c r="I27" s="19"/>
      <c r="J27" s="19"/>
      <c r="K27" s="19"/>
      <c r="L27" s="19"/>
      <c r="M27" s="20"/>
      <c r="N27" s="20"/>
    </row>
    <row r="28" spans="1:14" s="14" customFormat="1" ht="25" customHeight="1" x14ac:dyDescent="0.35">
      <c r="A28" s="13"/>
      <c r="B28" s="19"/>
      <c r="C28" s="19"/>
      <c r="D28" s="19"/>
      <c r="E28" s="19"/>
      <c r="F28" s="19"/>
      <c r="G28" s="19"/>
      <c r="H28" s="19"/>
      <c r="I28" s="19"/>
      <c r="J28" s="19"/>
      <c r="K28" s="19"/>
      <c r="L28" s="19"/>
      <c r="M28" s="20"/>
      <c r="N28" s="20"/>
    </row>
    <row r="29" spans="1:14" s="14" customFormat="1" ht="25" customHeight="1" x14ac:dyDescent="0.35">
      <c r="A29" s="13"/>
      <c r="B29" s="19"/>
      <c r="C29" s="19"/>
      <c r="D29" s="19"/>
      <c r="E29" s="19"/>
      <c r="F29" s="19"/>
      <c r="G29" s="19"/>
      <c r="H29" s="19"/>
      <c r="I29" s="19"/>
      <c r="J29" s="19"/>
      <c r="K29" s="19"/>
      <c r="L29" s="19"/>
      <c r="M29" s="20"/>
      <c r="N29" s="20"/>
    </row>
    <row r="30" spans="1:14" s="14" customFormat="1" ht="25" customHeight="1" x14ac:dyDescent="0.35">
      <c r="A30" s="13"/>
      <c r="B30" s="19"/>
      <c r="C30" s="19"/>
      <c r="D30" s="19"/>
      <c r="E30" s="19"/>
      <c r="F30" s="19"/>
      <c r="G30" s="19"/>
      <c r="H30" s="19"/>
      <c r="I30" s="19"/>
      <c r="J30" s="19"/>
      <c r="K30" s="19"/>
      <c r="L30" s="19"/>
      <c r="M30" s="20"/>
      <c r="N30" s="20"/>
    </row>
    <row r="31" spans="1:14" s="14" customFormat="1" ht="25" customHeight="1" x14ac:dyDescent="0.35">
      <c r="A31" s="13"/>
      <c r="B31" s="19"/>
      <c r="C31" s="19"/>
      <c r="D31" s="19"/>
      <c r="E31" s="19"/>
      <c r="F31" s="19"/>
      <c r="G31" s="19"/>
      <c r="H31" s="19"/>
      <c r="I31" s="19"/>
      <c r="J31" s="19"/>
      <c r="K31" s="19"/>
      <c r="L31" s="19"/>
      <c r="M31" s="20"/>
      <c r="N31" s="20"/>
    </row>
    <row r="32" spans="1:14" s="14" customFormat="1" ht="25" customHeight="1" x14ac:dyDescent="0.35">
      <c r="A32" s="13"/>
      <c r="B32" s="19"/>
      <c r="C32" s="19"/>
      <c r="D32" s="19"/>
      <c r="E32" s="19"/>
      <c r="F32" s="19"/>
      <c r="G32" s="19"/>
      <c r="H32" s="19"/>
      <c r="I32" s="19"/>
      <c r="J32" s="19"/>
      <c r="K32" s="19"/>
      <c r="L32" s="19"/>
      <c r="M32" s="20"/>
      <c r="N32" s="20"/>
    </row>
    <row r="33" spans="1:14" s="14" customFormat="1" ht="25" customHeight="1" x14ac:dyDescent="0.35">
      <c r="A33" s="13"/>
      <c r="B33" s="19"/>
      <c r="C33" s="19"/>
      <c r="D33" s="19"/>
      <c r="E33" s="19"/>
      <c r="F33" s="19"/>
      <c r="G33" s="19"/>
      <c r="H33" s="19"/>
      <c r="I33" s="19"/>
      <c r="J33" s="19"/>
      <c r="K33" s="19"/>
      <c r="L33" s="19"/>
      <c r="M33" s="20"/>
      <c r="N33" s="20"/>
    </row>
    <row r="34" spans="1:14" s="14" customFormat="1" ht="25" customHeight="1" x14ac:dyDescent="0.35">
      <c r="A34" s="13"/>
      <c r="B34" s="19"/>
      <c r="C34" s="19"/>
      <c r="D34" s="19"/>
      <c r="E34" s="19"/>
      <c r="F34" s="19"/>
      <c r="G34" s="19"/>
      <c r="H34" s="19"/>
      <c r="I34" s="19"/>
      <c r="J34" s="19"/>
      <c r="K34" s="19"/>
      <c r="L34" s="19"/>
      <c r="M34" s="20"/>
      <c r="N34" s="20"/>
    </row>
    <row r="35" spans="1:14" s="14" customFormat="1" ht="25" customHeight="1" x14ac:dyDescent="0.35">
      <c r="A35" s="13"/>
      <c r="B35" s="19"/>
      <c r="C35" s="19"/>
      <c r="D35" s="19"/>
      <c r="E35" s="19"/>
      <c r="F35" s="19"/>
      <c r="G35" s="19"/>
      <c r="H35" s="19"/>
      <c r="I35" s="19"/>
      <c r="J35" s="19"/>
      <c r="K35" s="19"/>
      <c r="L35" s="19"/>
      <c r="M35" s="20"/>
      <c r="N35" s="20"/>
    </row>
    <row r="36" spans="1:14" s="14" customFormat="1" ht="25" customHeight="1" x14ac:dyDescent="0.35">
      <c r="A36" s="13"/>
      <c r="B36" s="19"/>
      <c r="C36" s="19"/>
      <c r="D36" s="19"/>
      <c r="E36" s="19"/>
      <c r="F36" s="19"/>
      <c r="G36" s="19"/>
      <c r="H36" s="19"/>
      <c r="I36" s="19"/>
      <c r="J36" s="19"/>
      <c r="K36" s="19"/>
      <c r="L36" s="19"/>
      <c r="M36" s="20"/>
      <c r="N36" s="20"/>
    </row>
    <row r="37" spans="1:14" s="14" customFormat="1" ht="25" customHeight="1" x14ac:dyDescent="0.35">
      <c r="A37" s="13"/>
      <c r="B37" s="19"/>
      <c r="C37" s="19"/>
      <c r="D37" s="19"/>
      <c r="E37" s="19"/>
      <c r="F37" s="19"/>
      <c r="G37" s="19"/>
      <c r="H37" s="19"/>
      <c r="I37" s="19"/>
      <c r="J37" s="19"/>
      <c r="K37" s="19"/>
      <c r="L37" s="19"/>
      <c r="M37" s="20"/>
      <c r="N37" s="20"/>
    </row>
    <row r="38" spans="1:14" s="14" customFormat="1" ht="25" customHeight="1" x14ac:dyDescent="0.35">
      <c r="A38" s="13"/>
      <c r="B38" s="19"/>
      <c r="C38" s="19"/>
      <c r="D38" s="19"/>
      <c r="E38" s="19"/>
      <c r="F38" s="19"/>
      <c r="G38" s="19"/>
      <c r="H38" s="19"/>
      <c r="I38" s="19"/>
      <c r="J38" s="19"/>
      <c r="K38" s="19"/>
      <c r="L38" s="19"/>
      <c r="M38" s="20"/>
      <c r="N38" s="20"/>
    </row>
    <row r="39" spans="1:14" s="14" customFormat="1" ht="25" customHeight="1" x14ac:dyDescent="0.35">
      <c r="A39" s="13"/>
      <c r="B39" s="19"/>
      <c r="C39" s="19"/>
      <c r="D39" s="19"/>
      <c r="E39" s="19"/>
      <c r="F39" s="19"/>
      <c r="G39" s="19"/>
      <c r="H39" s="19"/>
      <c r="I39" s="19"/>
      <c r="J39" s="19"/>
      <c r="K39" s="19"/>
      <c r="L39" s="19"/>
      <c r="M39" s="20"/>
      <c r="N39" s="20"/>
    </row>
    <row r="40" spans="1:14" s="14" customFormat="1" ht="25" customHeight="1" x14ac:dyDescent="0.35">
      <c r="A40" s="13"/>
      <c r="B40" s="19"/>
      <c r="C40" s="19"/>
      <c r="D40" s="19"/>
      <c r="E40" s="19"/>
      <c r="F40" s="19"/>
      <c r="G40" s="19"/>
      <c r="H40" s="19"/>
      <c r="I40" s="19"/>
      <c r="J40" s="19"/>
      <c r="K40" s="19"/>
      <c r="L40" s="19"/>
      <c r="M40" s="20"/>
      <c r="N40" s="20"/>
    </row>
    <row r="41" spans="1:14" s="14" customFormat="1" ht="25" customHeight="1" x14ac:dyDescent="0.35">
      <c r="A41" s="13"/>
      <c r="B41" s="19"/>
      <c r="C41" s="19"/>
      <c r="D41" s="19"/>
      <c r="E41" s="19"/>
      <c r="F41" s="19"/>
      <c r="G41" s="19"/>
      <c r="H41" s="19"/>
      <c r="I41" s="19"/>
      <c r="J41" s="19"/>
      <c r="K41" s="19"/>
      <c r="L41" s="19"/>
      <c r="M41" s="20"/>
      <c r="N41" s="20"/>
    </row>
    <row r="42" spans="1:14" s="14" customFormat="1" ht="25" customHeight="1" x14ac:dyDescent="0.35">
      <c r="A42" s="13"/>
      <c r="B42" s="19"/>
      <c r="C42" s="19"/>
      <c r="D42" s="19"/>
      <c r="E42" s="19"/>
      <c r="F42" s="19"/>
      <c r="G42" s="19"/>
      <c r="H42" s="19"/>
      <c r="I42" s="19"/>
      <c r="J42" s="19"/>
      <c r="K42" s="19"/>
      <c r="L42" s="19"/>
      <c r="M42" s="20"/>
      <c r="N42" s="20"/>
    </row>
    <row r="43" spans="1:14" s="14" customFormat="1" ht="25" customHeight="1" x14ac:dyDescent="0.35">
      <c r="A43" s="13"/>
      <c r="B43" s="19"/>
      <c r="C43" s="19"/>
      <c r="D43" s="19"/>
      <c r="E43" s="19"/>
      <c r="F43" s="19"/>
      <c r="G43" s="19"/>
      <c r="H43" s="19"/>
      <c r="I43" s="19"/>
      <c r="J43" s="19"/>
      <c r="K43" s="19"/>
      <c r="L43" s="19"/>
      <c r="M43" s="20"/>
      <c r="N43" s="20"/>
    </row>
    <row r="44" spans="1:14" s="14" customFormat="1" ht="25" customHeight="1" x14ac:dyDescent="0.35">
      <c r="A44" s="13"/>
      <c r="B44" s="19"/>
      <c r="C44" s="19"/>
      <c r="D44" s="19"/>
      <c r="E44" s="19"/>
      <c r="F44" s="19"/>
      <c r="G44" s="19"/>
      <c r="H44" s="19"/>
      <c r="I44" s="19"/>
      <c r="J44" s="19"/>
      <c r="K44" s="19"/>
      <c r="L44" s="19"/>
      <c r="M44" s="20"/>
      <c r="N44" s="20"/>
    </row>
    <row r="45" spans="1:14" s="14" customFormat="1" ht="25" customHeight="1" x14ac:dyDescent="0.35">
      <c r="A45" s="13"/>
      <c r="B45" s="19"/>
      <c r="C45" s="19"/>
      <c r="D45" s="19"/>
      <c r="E45" s="19"/>
      <c r="F45" s="19"/>
      <c r="G45" s="19"/>
      <c r="H45" s="19"/>
      <c r="I45" s="19"/>
      <c r="J45" s="19"/>
      <c r="K45" s="19"/>
      <c r="L45" s="19"/>
      <c r="M45" s="20"/>
      <c r="N45" s="20"/>
    </row>
    <row r="46" spans="1:14" s="14" customFormat="1" ht="25" customHeight="1" x14ac:dyDescent="0.35">
      <c r="A46" s="13"/>
      <c r="B46" s="19"/>
      <c r="C46" s="19"/>
      <c r="D46" s="19"/>
      <c r="E46" s="19"/>
      <c r="F46" s="19"/>
      <c r="G46" s="19"/>
      <c r="H46" s="19"/>
      <c r="I46" s="19"/>
      <c r="J46" s="19"/>
      <c r="K46" s="19"/>
      <c r="L46" s="19"/>
      <c r="M46" s="20"/>
      <c r="N46" s="20"/>
    </row>
    <row r="47" spans="1:14" s="14" customFormat="1" ht="25" customHeight="1" x14ac:dyDescent="0.35">
      <c r="A47" s="13"/>
      <c r="B47" s="19"/>
      <c r="C47" s="19"/>
      <c r="D47" s="19"/>
      <c r="E47" s="19"/>
      <c r="F47" s="19"/>
      <c r="G47" s="19"/>
      <c r="H47" s="19"/>
      <c r="I47" s="19"/>
      <c r="J47" s="19"/>
      <c r="K47" s="19"/>
      <c r="L47" s="19"/>
      <c r="M47" s="20"/>
      <c r="N47" s="20"/>
    </row>
    <row r="48" spans="1:14" s="14" customFormat="1" ht="25" customHeight="1" x14ac:dyDescent="0.35">
      <c r="A48" s="13"/>
      <c r="B48" s="19"/>
      <c r="C48" s="19"/>
      <c r="D48" s="19"/>
      <c r="E48" s="19"/>
      <c r="F48" s="19"/>
      <c r="G48" s="19"/>
      <c r="H48" s="19"/>
      <c r="I48" s="19"/>
      <c r="J48" s="19"/>
      <c r="K48" s="19"/>
      <c r="L48" s="19"/>
      <c r="M48" s="20"/>
      <c r="N48" s="20"/>
    </row>
    <row r="49" spans="1:14" s="14" customFormat="1" ht="25" customHeight="1" x14ac:dyDescent="0.35">
      <c r="A49" s="13"/>
      <c r="B49" s="19"/>
      <c r="C49" s="19"/>
      <c r="D49" s="19"/>
      <c r="E49" s="19"/>
      <c r="F49" s="19"/>
      <c r="G49" s="19"/>
      <c r="H49" s="19"/>
      <c r="I49" s="19"/>
      <c r="J49" s="19"/>
      <c r="K49" s="19"/>
      <c r="L49" s="19"/>
      <c r="M49" s="20"/>
      <c r="N49" s="20"/>
    </row>
    <row r="50" spans="1:14" s="14" customFormat="1" ht="25" customHeight="1" x14ac:dyDescent="0.35">
      <c r="A50" s="13"/>
      <c r="B50" s="19"/>
      <c r="C50" s="19"/>
      <c r="D50" s="19"/>
      <c r="E50" s="19"/>
      <c r="F50" s="19"/>
      <c r="G50" s="19"/>
      <c r="H50" s="19"/>
      <c r="I50" s="19"/>
      <c r="J50" s="19"/>
      <c r="K50" s="19"/>
      <c r="L50" s="19"/>
      <c r="M50" s="20"/>
      <c r="N50" s="20"/>
    </row>
    <row r="51" spans="1:14" s="14" customFormat="1" ht="25" customHeight="1" x14ac:dyDescent="0.35">
      <c r="A51" s="13"/>
      <c r="B51" s="19"/>
      <c r="C51" s="19"/>
      <c r="D51" s="19"/>
      <c r="E51" s="19"/>
      <c r="F51" s="19"/>
      <c r="G51" s="19"/>
      <c r="H51" s="19"/>
      <c r="I51" s="19"/>
      <c r="J51" s="19"/>
      <c r="K51" s="19"/>
      <c r="L51" s="19"/>
      <c r="M51" s="20"/>
      <c r="N51" s="20"/>
    </row>
    <row r="52" spans="1:14" s="14" customFormat="1" ht="25" customHeight="1" x14ac:dyDescent="0.35">
      <c r="A52" s="13"/>
      <c r="B52" s="19"/>
      <c r="C52" s="19"/>
      <c r="D52" s="19"/>
      <c r="E52" s="19"/>
      <c r="F52" s="19"/>
      <c r="G52" s="19"/>
      <c r="H52" s="19"/>
      <c r="I52" s="19"/>
      <c r="J52" s="19"/>
      <c r="K52" s="19"/>
      <c r="L52" s="19"/>
      <c r="M52" s="20"/>
      <c r="N52" s="20"/>
    </row>
    <row r="53" spans="1:14" s="14" customFormat="1" ht="25" customHeight="1" x14ac:dyDescent="0.35">
      <c r="A53" s="13"/>
      <c r="B53" s="19"/>
      <c r="C53" s="19"/>
      <c r="D53" s="19"/>
      <c r="E53" s="19"/>
      <c r="F53" s="19"/>
      <c r="G53" s="19"/>
      <c r="H53" s="19"/>
      <c r="I53" s="19"/>
      <c r="J53" s="19"/>
      <c r="K53" s="19"/>
      <c r="L53" s="19"/>
      <c r="M53" s="20"/>
      <c r="N53" s="20"/>
    </row>
    <row r="54" spans="1:14" s="14" customFormat="1" ht="25" customHeight="1" x14ac:dyDescent="0.35">
      <c r="A54" s="13"/>
      <c r="B54" s="19"/>
      <c r="C54" s="19"/>
      <c r="D54" s="19"/>
      <c r="E54" s="19"/>
      <c r="F54" s="19"/>
      <c r="G54" s="19"/>
      <c r="H54" s="19"/>
      <c r="I54" s="19"/>
      <c r="J54" s="19"/>
      <c r="K54" s="19"/>
      <c r="L54" s="19"/>
      <c r="M54" s="20"/>
      <c r="N54" s="20"/>
    </row>
    <row r="55" spans="1:14" s="14" customFormat="1" ht="25" customHeight="1" x14ac:dyDescent="0.35">
      <c r="A55" s="13"/>
      <c r="B55" s="19"/>
      <c r="C55" s="19"/>
      <c r="D55" s="19"/>
      <c r="E55" s="19"/>
      <c r="F55" s="19"/>
      <c r="G55" s="19"/>
      <c r="H55" s="19"/>
      <c r="I55" s="19"/>
      <c r="J55" s="19"/>
      <c r="K55" s="19"/>
      <c r="L55" s="19"/>
      <c r="M55" s="20"/>
      <c r="N55" s="20"/>
    </row>
    <row r="56" spans="1:14" s="14" customFormat="1" ht="25" customHeight="1" x14ac:dyDescent="0.35">
      <c r="A56" s="13"/>
      <c r="B56" s="19"/>
      <c r="C56" s="19"/>
      <c r="D56" s="19"/>
      <c r="E56" s="19"/>
      <c r="F56" s="19"/>
      <c r="G56" s="19"/>
      <c r="H56" s="19"/>
      <c r="I56" s="19"/>
      <c r="J56" s="19"/>
      <c r="K56" s="19"/>
      <c r="L56" s="19"/>
      <c r="M56" s="20"/>
      <c r="N56" s="20"/>
    </row>
    <row r="57" spans="1:14" s="14" customFormat="1" ht="25" customHeight="1" x14ac:dyDescent="0.35">
      <c r="A57" s="13"/>
      <c r="B57" s="19"/>
      <c r="C57" s="19"/>
      <c r="D57" s="19"/>
      <c r="E57" s="19"/>
      <c r="F57" s="19"/>
      <c r="G57" s="19"/>
      <c r="H57" s="19"/>
      <c r="I57" s="19"/>
      <c r="J57" s="19"/>
      <c r="K57" s="19"/>
      <c r="L57" s="19"/>
      <c r="M57" s="20"/>
      <c r="N57" s="20"/>
    </row>
    <row r="58" spans="1:14" s="14" customFormat="1" ht="25" customHeight="1" x14ac:dyDescent="0.35">
      <c r="A58" s="13"/>
      <c r="B58" s="19"/>
      <c r="C58" s="19"/>
      <c r="D58" s="19"/>
      <c r="E58" s="19"/>
      <c r="F58" s="19"/>
      <c r="G58" s="19"/>
      <c r="H58" s="19"/>
      <c r="I58" s="19"/>
      <c r="J58" s="19"/>
      <c r="K58" s="19"/>
      <c r="L58" s="19"/>
      <c r="M58" s="20"/>
      <c r="N58" s="20"/>
    </row>
    <row r="59" spans="1:14" s="14" customFormat="1" ht="25" customHeight="1" x14ac:dyDescent="0.35">
      <c r="A59" s="13"/>
      <c r="B59" s="19"/>
      <c r="C59" s="19"/>
      <c r="D59" s="19"/>
      <c r="E59" s="19"/>
      <c r="F59" s="19"/>
      <c r="G59" s="19"/>
      <c r="H59" s="19"/>
      <c r="I59" s="19"/>
      <c r="J59" s="19"/>
      <c r="K59" s="19"/>
      <c r="L59" s="19"/>
      <c r="M59" s="20"/>
      <c r="N59" s="20"/>
    </row>
    <row r="60" spans="1:14" s="14" customFormat="1" ht="25" customHeight="1" x14ac:dyDescent="0.35">
      <c r="A60" s="13"/>
      <c r="B60" s="19"/>
      <c r="C60" s="19"/>
      <c r="D60" s="19"/>
      <c r="E60" s="19"/>
      <c r="F60" s="19"/>
      <c r="G60" s="19"/>
      <c r="H60" s="19"/>
      <c r="I60" s="19"/>
      <c r="J60" s="19"/>
      <c r="K60" s="19"/>
      <c r="L60" s="19"/>
      <c r="M60" s="20"/>
      <c r="N60" s="20"/>
    </row>
    <row r="61" spans="1:14" s="14" customFormat="1" ht="25.5" hidden="1" customHeight="1" x14ac:dyDescent="0.35">
      <c r="A61" s="13"/>
      <c r="B61" s="19"/>
      <c r="C61" s="19"/>
      <c r="D61" s="19"/>
      <c r="E61" s="19"/>
      <c r="F61" s="19"/>
      <c r="G61" s="19"/>
      <c r="H61" s="19"/>
      <c r="I61" s="19"/>
      <c r="J61" s="19"/>
      <c r="K61" s="19"/>
      <c r="L61" s="19"/>
      <c r="M61" s="20"/>
      <c r="N61" s="20"/>
    </row>
    <row r="62" spans="1:14" s="14" customFormat="1" ht="25.5" hidden="1" customHeight="1" x14ac:dyDescent="0.35">
      <c r="A62" s="13"/>
      <c r="B62" s="19"/>
      <c r="C62" s="19"/>
      <c r="D62" s="19"/>
      <c r="E62" s="19"/>
      <c r="F62" s="19"/>
      <c r="G62" s="19"/>
      <c r="H62" s="19"/>
      <c r="I62" s="19"/>
      <c r="J62" s="19"/>
      <c r="K62" s="19"/>
      <c r="L62" s="19"/>
      <c r="M62" s="20"/>
      <c r="N62" s="20"/>
    </row>
    <row r="63" spans="1:14" s="14" customFormat="1" ht="25.5" hidden="1" customHeight="1" x14ac:dyDescent="0.35">
      <c r="A63" s="13"/>
      <c r="B63" s="19"/>
      <c r="C63" s="19"/>
      <c r="D63" s="19"/>
      <c r="E63" s="19"/>
      <c r="F63" s="19"/>
      <c r="G63" s="19"/>
      <c r="H63" s="19"/>
      <c r="I63" s="19"/>
      <c r="J63" s="19"/>
      <c r="K63" s="19"/>
      <c r="L63" s="19"/>
      <c r="M63" s="20"/>
      <c r="N63" s="20"/>
    </row>
    <row r="64" spans="1:14" s="14" customFormat="1" ht="25.5" hidden="1" customHeight="1" x14ac:dyDescent="0.35">
      <c r="A64" s="13"/>
      <c r="B64" s="19"/>
      <c r="C64" s="19"/>
      <c r="D64" s="19"/>
      <c r="E64" s="19"/>
      <c r="F64" s="19"/>
      <c r="G64" s="19"/>
      <c r="H64" s="19"/>
      <c r="I64" s="19"/>
      <c r="J64" s="19"/>
      <c r="K64" s="19"/>
      <c r="L64" s="19"/>
      <c r="M64" s="20"/>
      <c r="N64" s="20"/>
    </row>
    <row r="65" spans="1:14" s="14" customFormat="1" ht="25.5" hidden="1" customHeight="1" x14ac:dyDescent="0.35">
      <c r="A65" s="13"/>
      <c r="B65" s="19"/>
      <c r="C65" s="19"/>
      <c r="D65" s="19"/>
      <c r="E65" s="19"/>
      <c r="F65" s="19"/>
      <c r="G65" s="19"/>
      <c r="H65" s="19"/>
      <c r="I65" s="19"/>
      <c r="J65" s="19"/>
      <c r="K65" s="19"/>
      <c r="L65" s="19"/>
      <c r="M65" s="20"/>
      <c r="N65" s="20"/>
    </row>
    <row r="66" spans="1:14" s="14" customFormat="1" ht="25.5" hidden="1" customHeight="1" x14ac:dyDescent="0.35">
      <c r="A66" s="13"/>
      <c r="B66" s="19"/>
      <c r="C66" s="19"/>
      <c r="D66" s="19"/>
      <c r="E66" s="19"/>
      <c r="F66" s="19"/>
      <c r="G66" s="19"/>
      <c r="H66" s="19"/>
      <c r="I66" s="19"/>
      <c r="J66" s="19"/>
      <c r="K66" s="19"/>
      <c r="L66" s="19"/>
      <c r="M66" s="20"/>
      <c r="N66" s="20"/>
    </row>
    <row r="67" spans="1:14" s="14" customFormat="1" ht="25.5" hidden="1" customHeight="1" x14ac:dyDescent="0.35">
      <c r="A67" s="13"/>
      <c r="B67" s="19"/>
      <c r="C67" s="19"/>
      <c r="D67" s="19"/>
      <c r="E67" s="19"/>
      <c r="F67" s="19"/>
      <c r="G67" s="19"/>
      <c r="H67" s="19"/>
      <c r="I67" s="19"/>
      <c r="J67" s="19"/>
      <c r="K67" s="19"/>
      <c r="L67" s="19"/>
      <c r="M67" s="20"/>
      <c r="N67" s="20"/>
    </row>
    <row r="68" spans="1:14" s="14" customFormat="1" ht="25.5" hidden="1" customHeight="1" x14ac:dyDescent="0.35">
      <c r="A68" s="13"/>
      <c r="B68" s="19"/>
      <c r="C68" s="19"/>
      <c r="D68" s="19"/>
      <c r="E68" s="19"/>
      <c r="F68" s="19"/>
      <c r="G68" s="19"/>
      <c r="H68" s="19"/>
      <c r="I68" s="19"/>
      <c r="J68" s="19"/>
      <c r="K68" s="19"/>
      <c r="L68" s="19"/>
      <c r="M68" s="20"/>
      <c r="N68" s="20"/>
    </row>
    <row r="69" spans="1:14" s="14" customFormat="1" ht="25.5" hidden="1" customHeight="1" x14ac:dyDescent="0.35">
      <c r="A69" s="13"/>
      <c r="B69" s="19"/>
      <c r="C69" s="19"/>
      <c r="D69" s="19"/>
      <c r="E69" s="19"/>
      <c r="F69" s="19"/>
      <c r="G69" s="19"/>
      <c r="H69" s="19"/>
      <c r="I69" s="19"/>
      <c r="J69" s="19"/>
      <c r="K69" s="19"/>
      <c r="L69" s="19"/>
      <c r="M69" s="20"/>
      <c r="N69" s="20"/>
    </row>
    <row r="70" spans="1:14" s="14" customFormat="1" ht="25.5" hidden="1" customHeight="1" x14ac:dyDescent="0.35">
      <c r="A70" s="13"/>
      <c r="B70" s="19"/>
      <c r="C70" s="19"/>
      <c r="D70" s="19"/>
      <c r="E70" s="19"/>
      <c r="F70" s="19"/>
      <c r="G70" s="19"/>
      <c r="H70" s="19"/>
      <c r="I70" s="19"/>
      <c r="J70" s="19"/>
      <c r="K70" s="19"/>
      <c r="L70" s="19"/>
      <c r="M70" s="20"/>
      <c r="N70" s="20"/>
    </row>
    <row r="71" spans="1:14" s="14" customFormat="1" ht="25.5" hidden="1" customHeight="1" x14ac:dyDescent="0.35">
      <c r="A71" s="13"/>
      <c r="B71" s="19"/>
      <c r="C71" s="19"/>
      <c r="D71" s="19"/>
      <c r="E71" s="19"/>
      <c r="F71" s="19"/>
      <c r="G71" s="19"/>
      <c r="H71" s="19"/>
      <c r="I71" s="19"/>
      <c r="J71" s="19"/>
      <c r="K71" s="19"/>
      <c r="L71" s="19"/>
      <c r="M71" s="20"/>
      <c r="N71" s="20"/>
    </row>
    <row r="72" spans="1:14" s="14" customFormat="1" ht="25.5" hidden="1" customHeight="1" x14ac:dyDescent="0.35">
      <c r="A72" s="13"/>
      <c r="B72" s="19"/>
      <c r="C72" s="19"/>
      <c r="D72" s="19"/>
      <c r="E72" s="19"/>
      <c r="F72" s="19"/>
      <c r="G72" s="19"/>
      <c r="H72" s="19"/>
      <c r="I72" s="19"/>
      <c r="J72" s="19"/>
      <c r="K72" s="19"/>
      <c r="L72" s="19"/>
      <c r="M72" s="20"/>
      <c r="N72" s="20"/>
    </row>
    <row r="73" spans="1:14" s="14" customFormat="1" ht="25.5" hidden="1" customHeight="1" x14ac:dyDescent="0.35">
      <c r="A73" s="13"/>
      <c r="B73" s="19"/>
      <c r="C73" s="19"/>
      <c r="D73" s="19"/>
      <c r="E73" s="19"/>
      <c r="F73" s="19"/>
      <c r="G73" s="19"/>
      <c r="H73" s="19"/>
      <c r="I73" s="19"/>
      <c r="J73" s="19"/>
      <c r="K73" s="19"/>
      <c r="L73" s="19"/>
      <c r="M73" s="20"/>
      <c r="N73" s="20"/>
    </row>
    <row r="74" spans="1:14" s="14" customFormat="1" ht="25.5" hidden="1" customHeight="1" x14ac:dyDescent="0.35">
      <c r="A74" s="13"/>
      <c r="B74" s="19"/>
      <c r="C74" s="19"/>
      <c r="D74" s="19"/>
      <c r="E74" s="19"/>
      <c r="F74" s="19"/>
      <c r="G74" s="19"/>
      <c r="H74" s="19"/>
      <c r="I74" s="19"/>
      <c r="J74" s="19"/>
      <c r="K74" s="19"/>
      <c r="L74" s="19"/>
      <c r="M74" s="20"/>
      <c r="N74" s="20"/>
    </row>
    <row r="75" spans="1:14" s="14" customFormat="1" ht="25.5" hidden="1" customHeight="1" x14ac:dyDescent="0.35">
      <c r="A75" s="13"/>
      <c r="B75" s="20"/>
      <c r="C75" s="20"/>
      <c r="D75" s="20"/>
      <c r="E75" s="20"/>
      <c r="F75" s="20"/>
      <c r="G75" s="21"/>
      <c r="H75" s="21"/>
      <c r="I75" s="21"/>
      <c r="J75" s="20"/>
      <c r="K75" s="20"/>
      <c r="L75" s="20"/>
      <c r="M75" s="20"/>
      <c r="N75" s="20"/>
    </row>
    <row r="76" spans="1:14" ht="25.5" hidden="1" customHeight="1" x14ac:dyDescent="0.35">
      <c r="A76" s="1"/>
      <c r="B76" s="22"/>
      <c r="C76" s="22"/>
      <c r="D76" s="22"/>
      <c r="E76" s="22"/>
      <c r="F76" s="22"/>
      <c r="G76" s="21"/>
      <c r="H76" s="21"/>
      <c r="I76" s="21"/>
      <c r="J76" s="22"/>
      <c r="K76" s="22"/>
      <c r="L76" s="22"/>
      <c r="M76" s="22"/>
      <c r="N76" s="22"/>
    </row>
  </sheetData>
  <sheetProtection selectLockedCells="1"/>
  <mergeCells count="5">
    <mergeCell ref="D14:F14"/>
    <mergeCell ref="D15:F15"/>
    <mergeCell ref="D16:F16"/>
    <mergeCell ref="B13:M13"/>
    <mergeCell ref="B12:M12"/>
  </mergeCells>
  <conditionalFormatting sqref="C24:E24">
    <cfRule type="expression" dxfId="0" priority="1">
      <formula>NOT(ISBLANK(C26))</formula>
    </cfRule>
  </conditionalFormatting>
  <pageMargins left="0.7" right="0.7" top="0.78740157499999996" bottom="0.78740157499999996" header="0.3" footer="0.3"/>
  <pageSetup paperSize="9" scale="4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Button 1">
              <controlPr defaultSize="0" print="0" autoFill="0" autoPict="0" macro="[0]!Drucken">
                <anchor moveWithCells="1" sizeWithCells="1">
                  <from>
                    <xdr:col>1</xdr:col>
                    <xdr:colOff>0</xdr:colOff>
                    <xdr:row>19</xdr:row>
                    <xdr:rowOff>317500</xdr:rowOff>
                  </from>
                  <to>
                    <xdr:col>2</xdr:col>
                    <xdr:colOff>527050</xdr:colOff>
                    <xdr:row>21</xdr:row>
                    <xdr:rowOff>336550</xdr:rowOff>
                  </to>
                </anchor>
              </controlPr>
            </control>
          </mc:Choice>
        </mc:AlternateContent>
        <mc:AlternateContent xmlns:mc="http://schemas.openxmlformats.org/markup-compatibility/2006">
          <mc:Choice Requires="x14">
            <control shapeId="2050" r:id="rId5" name="Button 2">
              <controlPr defaultSize="0" print="0" autoFill="0" autoPict="0" macro="[0]!Eingabe">
                <anchor moveWithCells="1" sizeWithCells="1">
                  <from>
                    <xdr:col>2</xdr:col>
                    <xdr:colOff>812800</xdr:colOff>
                    <xdr:row>19</xdr:row>
                    <xdr:rowOff>355600</xdr:rowOff>
                  </from>
                  <to>
                    <xdr:col>4</xdr:col>
                    <xdr:colOff>146050</xdr:colOff>
                    <xdr:row>21</xdr:row>
                    <xdr:rowOff>317500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3"/>
  <dimension ref="A1:A5"/>
  <sheetViews>
    <sheetView workbookViewId="0">
      <selection activeCell="F30" sqref="F30"/>
    </sheetView>
  </sheetViews>
  <sheetFormatPr baseColWidth="10" defaultRowHeight="14.5" x14ac:dyDescent="0.35"/>
  <sheetData>
    <row r="1" spans="1:1" x14ac:dyDescent="0.35">
      <c r="A1" t="s">
        <v>59</v>
      </c>
    </row>
    <row r="2" spans="1:1" x14ac:dyDescent="0.35">
      <c r="A2" t="s">
        <v>60</v>
      </c>
    </row>
    <row r="3" spans="1:1" x14ac:dyDescent="0.35">
      <c r="A3" t="s">
        <v>61</v>
      </c>
    </row>
    <row r="4" spans="1:1" x14ac:dyDescent="0.35">
      <c r="A4" t="s">
        <v>62</v>
      </c>
    </row>
    <row r="5" spans="1:1" x14ac:dyDescent="0.35">
      <c r="A5" t="s">
        <v>63</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70</vt:i4>
      </vt:variant>
    </vt:vector>
  </HeadingPairs>
  <TitlesOfParts>
    <vt:vector size="79" baseType="lpstr">
      <vt:lpstr>Erläuterung</vt:lpstr>
      <vt:lpstr>Sportstättenaufstellung</vt:lpstr>
      <vt:lpstr>Gebäudeflächen</vt:lpstr>
      <vt:lpstr>Sportstättenaufstellung (2)</vt:lpstr>
      <vt:lpstr>Gebäudeflächen (2)</vt:lpstr>
      <vt:lpstr>Verknüpfung Objektsakte</vt:lpstr>
      <vt:lpstr>Förderobergrenzen</vt:lpstr>
      <vt:lpstr>Deckblatt</vt:lpstr>
      <vt:lpstr>Erläuterung intern</vt:lpstr>
      <vt:lpstr>Förderobergrenzen!_Abschlagshütte_Driving_Range</vt:lpstr>
      <vt:lpstr>Förderobergrenzen!_Bande_für_Kleinspielfelder</vt:lpstr>
      <vt:lpstr>Förderobergrenzen!_Betriebsräume_mit_einfacher</vt:lpstr>
      <vt:lpstr>Förderobergrenzen!_Hlk528762927</vt:lpstr>
      <vt:lpstr>Förderobergrenzen!_Ref18479536</vt:lpstr>
      <vt:lpstr>Förderobergrenzen!_Ref18481418</vt:lpstr>
      <vt:lpstr>Förderobergrenzen!_Ref420503603</vt:lpstr>
      <vt:lpstr>Förderobergrenzen!_Ref423682377</vt:lpstr>
      <vt:lpstr>Förderobergrenzen!_Ref423944324</vt:lpstr>
      <vt:lpstr>Förderobergrenzen!_Ref437250771</vt:lpstr>
      <vt:lpstr>Antragsnummer</vt:lpstr>
      <vt:lpstr>Förderobergrenzen!Ballfang</vt:lpstr>
      <vt:lpstr>Förderobergrenzen!Bande</vt:lpstr>
      <vt:lpstr>Förderobergrenzen!Beach</vt:lpstr>
      <vt:lpstr>Förderobergrenzen!Beregnung</vt:lpstr>
      <vt:lpstr>Förderobergrenzen!besondSportraum</vt:lpstr>
      <vt:lpstr>Förderobergrenzen!Betriebsräume</vt:lpstr>
      <vt:lpstr>Förderobergrenzen!BetriebsräumeEinfach</vt:lpstr>
      <vt:lpstr>Förderobergrenzen!BoulderWand</vt:lpstr>
      <vt:lpstr>Förderobergrenzen!BowlingBahn</vt:lpstr>
      <vt:lpstr>Förderobergrenzen!DreiTennishalle</vt:lpstr>
      <vt:lpstr>Erläuterung!Druckbereich</vt:lpstr>
      <vt:lpstr>Förderobergrenzen!Druckbereich</vt:lpstr>
      <vt:lpstr>Gebäudeflächen!Druckbereich</vt:lpstr>
      <vt:lpstr>'Gebäudeflächen (2)'!Druckbereich</vt:lpstr>
      <vt:lpstr>Sportstättenaufstellung!Druckbereich</vt:lpstr>
      <vt:lpstr>'Sportstättenaufstellung (2)'!Druckbereich</vt:lpstr>
      <vt:lpstr>Förderobergrenzen!EinTennishalle</vt:lpstr>
      <vt:lpstr>Sportstättenaufstellung!F_Anzahl</vt:lpstr>
      <vt:lpstr>'Sportstättenaufstellung (2)'!F_Anzahl</vt:lpstr>
      <vt:lpstr>Sportstättenaufstellung!F_Frei</vt:lpstr>
      <vt:lpstr>'Sportstättenaufstellung (2)'!F_Frei</vt:lpstr>
      <vt:lpstr>Sportstättenaufstellung!F_Meter2</vt:lpstr>
      <vt:lpstr>'Sportstättenaufstellung (2)'!F_Meter2</vt:lpstr>
      <vt:lpstr>Förderobergrenzen!FlutlichtDIN</vt:lpstr>
      <vt:lpstr>Förderobergrenzen!FlutlichtNODIN</vt:lpstr>
      <vt:lpstr>Förderobergrenzen!Halle</vt:lpstr>
      <vt:lpstr>Förderobergrenzen!IndoorWand</vt:lpstr>
      <vt:lpstr>Förderobergrenzen!Kegelbahn</vt:lpstr>
      <vt:lpstr>Förderobergrenzen!KleinKURA</vt:lpstr>
      <vt:lpstr>Förderobergrenzen!Kletterhalle</vt:lpstr>
      <vt:lpstr>Förderobergrenzen!KURA</vt:lpstr>
      <vt:lpstr>KURAFOG</vt:lpstr>
      <vt:lpstr>Förderobergrenzen!LA_Kunst</vt:lpstr>
      <vt:lpstr>Förderobergrenzen!OutdoorWand</vt:lpstr>
      <vt:lpstr>Förderobergrenzen!Paddock</vt:lpstr>
      <vt:lpstr>Förderobergrenzen!Rasen</vt:lpstr>
      <vt:lpstr>RasenFOG</vt:lpstr>
      <vt:lpstr>Förderobergrenzen!Reithalle</vt:lpstr>
      <vt:lpstr>Förderobergrenzen!ReitNEben</vt:lpstr>
      <vt:lpstr>Förderobergrenzen!Reitplätze</vt:lpstr>
      <vt:lpstr>Förderobergrenzen!SicherBöden</vt:lpstr>
      <vt:lpstr>Förderobergrenzen!SportraumEinfach</vt:lpstr>
      <vt:lpstr>Förderobergrenzen!Stall</vt:lpstr>
      <vt:lpstr>START</vt:lpstr>
      <vt:lpstr>Stock</vt:lpstr>
      <vt:lpstr>Förderobergrenzen!Stockbahn</vt:lpstr>
      <vt:lpstr>Förderobergrenzen!Stockhalle</vt:lpstr>
      <vt:lpstr>Förderobergrenzen!TennisBallfang</vt:lpstr>
      <vt:lpstr>Förderobergrenzen!Tennisplätze</vt:lpstr>
      <vt:lpstr>Förderobergrenzen!TennisÜbung</vt:lpstr>
      <vt:lpstr>Vereinsname</vt:lpstr>
      <vt:lpstr>Vereinsnummer</vt:lpstr>
      <vt:lpstr>Sportstättenaufstellung!Z_Freianlage</vt:lpstr>
      <vt:lpstr>'Sportstättenaufstellung (2)'!Z_Freianlage</vt:lpstr>
      <vt:lpstr>Sportstättenaufstellung!Z_Halle</vt:lpstr>
      <vt:lpstr>'Sportstättenaufstellung (2)'!Z_Halle</vt:lpstr>
      <vt:lpstr>Sportstättenaufstellung!Z_Vereinsheim</vt:lpstr>
      <vt:lpstr>'Sportstättenaufstellung (2)'!Z_Vereinsheim</vt:lpstr>
      <vt:lpstr>Förderobergrenzen!ZweiTennishalle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Schneewittchen</dc:creator>
  <cp:lastModifiedBy>Polotzek Alexander</cp:lastModifiedBy>
  <cp:lastPrinted>2022-01-26T14:41:30Z</cp:lastPrinted>
  <dcterms:created xsi:type="dcterms:W3CDTF">2016-12-20T08:16:30Z</dcterms:created>
  <dcterms:modified xsi:type="dcterms:W3CDTF">2022-09-07T06:15:11Z</dcterms:modified>
</cp:coreProperties>
</file>